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960" windowHeight="6930"/>
  </bookViews>
  <sheets>
    <sheet name="EE" sheetId="2" r:id="rId1"/>
    <sheet name="ZP" sheetId="3" r:id="rId2"/>
    <sheet name="VODA" sheetId="1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3" l="1"/>
  <c r="C54" i="3"/>
  <c r="C53" i="3"/>
  <c r="C52" i="3"/>
  <c r="C51" i="3"/>
  <c r="C50" i="3"/>
  <c r="C49" i="3"/>
  <c r="C48" i="3"/>
  <c r="C47" i="3"/>
  <c r="C46" i="3"/>
  <c r="C45" i="3"/>
  <c r="C44" i="3"/>
  <c r="C36" i="3"/>
  <c r="C35" i="3"/>
  <c r="C34" i="3"/>
  <c r="C33" i="3"/>
  <c r="C32" i="3"/>
  <c r="C31" i="3"/>
  <c r="C30" i="3"/>
  <c r="C29" i="3"/>
  <c r="C28" i="3"/>
  <c r="C27" i="3"/>
  <c r="C26" i="3"/>
  <c r="C25" i="3"/>
  <c r="C17" i="3"/>
  <c r="C16" i="3"/>
  <c r="C15" i="3"/>
  <c r="C14" i="3"/>
  <c r="C13" i="3"/>
  <c r="C12" i="3"/>
  <c r="C11" i="3"/>
  <c r="C10" i="3"/>
  <c r="C9" i="3"/>
  <c r="C8" i="3"/>
  <c r="C7" i="3"/>
  <c r="C6" i="3"/>
  <c r="B56" i="3"/>
  <c r="B37" i="3"/>
  <c r="B18" i="3"/>
  <c r="G32" i="2"/>
  <c r="D32" i="2"/>
  <c r="C32" i="2"/>
  <c r="E32" i="2" s="1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F48" i="2"/>
  <c r="F47" i="2"/>
  <c r="F46" i="2"/>
  <c r="F45" i="2"/>
  <c r="F44" i="2"/>
  <c r="F43" i="2"/>
  <c r="F42" i="2"/>
  <c r="F41" i="2"/>
  <c r="F40" i="2"/>
  <c r="F39" i="2"/>
  <c r="F38" i="2"/>
  <c r="F37" i="2"/>
  <c r="F15" i="2"/>
  <c r="F14" i="2"/>
  <c r="F13" i="2"/>
  <c r="F12" i="2"/>
  <c r="F11" i="2"/>
  <c r="F10" i="2"/>
  <c r="F9" i="2"/>
  <c r="F8" i="2"/>
  <c r="F7" i="2"/>
  <c r="F6" i="2"/>
  <c r="F5" i="2"/>
  <c r="F4" i="2"/>
  <c r="D49" i="2"/>
  <c r="C49" i="2"/>
  <c r="H48" i="2"/>
  <c r="E48" i="2"/>
  <c r="H47" i="2"/>
  <c r="E47" i="2"/>
  <c r="H46" i="2"/>
  <c r="E46" i="2"/>
  <c r="H45" i="2"/>
  <c r="E45" i="2"/>
  <c r="H44" i="2"/>
  <c r="E44" i="2"/>
  <c r="H43" i="2"/>
  <c r="E43" i="2"/>
  <c r="H42" i="2"/>
  <c r="E42" i="2"/>
  <c r="H41" i="2"/>
  <c r="E41" i="2"/>
  <c r="H40" i="2"/>
  <c r="E40" i="2"/>
  <c r="H39" i="2"/>
  <c r="E39" i="2"/>
  <c r="H38" i="2"/>
  <c r="E38" i="2"/>
  <c r="G49" i="2"/>
  <c r="E37" i="2"/>
  <c r="D16" i="2"/>
  <c r="C16" i="2"/>
  <c r="H15" i="2"/>
  <c r="E15" i="2"/>
  <c r="H14" i="2"/>
  <c r="E14" i="2"/>
  <c r="H13" i="2"/>
  <c r="E13" i="2"/>
  <c r="H12" i="2"/>
  <c r="E12" i="2"/>
  <c r="H11" i="2"/>
  <c r="E11" i="2"/>
  <c r="H10" i="2"/>
  <c r="E10" i="2"/>
  <c r="H9" i="2"/>
  <c r="E9" i="2"/>
  <c r="H8" i="2"/>
  <c r="E8" i="2"/>
  <c r="H7" i="2"/>
  <c r="E7" i="2"/>
  <c r="H6" i="2"/>
  <c r="E6" i="2"/>
  <c r="H5" i="2"/>
  <c r="E5" i="2"/>
  <c r="H4" i="2"/>
  <c r="E4" i="2"/>
  <c r="L37" i="1"/>
  <c r="O37" i="1" s="1"/>
  <c r="L36" i="1"/>
  <c r="O36" i="1" s="1"/>
  <c r="L35" i="1"/>
  <c r="O35" i="1" s="1"/>
  <c r="L34" i="1"/>
  <c r="O34" i="1" s="1"/>
  <c r="L33" i="1"/>
  <c r="O33" i="1" s="1"/>
  <c r="L32" i="1"/>
  <c r="O32" i="1" s="1"/>
  <c r="L31" i="1"/>
  <c r="O31" i="1" s="1"/>
  <c r="L30" i="1"/>
  <c r="O30" i="1" s="1"/>
  <c r="L29" i="1"/>
  <c r="O29" i="1" s="1"/>
  <c r="L28" i="1"/>
  <c r="O28" i="1" s="1"/>
  <c r="L27" i="1"/>
  <c r="O27" i="1" s="1"/>
  <c r="L26" i="1"/>
  <c r="O26" i="1" s="1"/>
  <c r="L17" i="1"/>
  <c r="O17" i="1" s="1"/>
  <c r="L16" i="1"/>
  <c r="O16" i="1" s="1"/>
  <c r="L15" i="1"/>
  <c r="O15" i="1" s="1"/>
  <c r="L14" i="1"/>
  <c r="O14" i="1" s="1"/>
  <c r="L13" i="1"/>
  <c r="O13" i="1" s="1"/>
  <c r="L12" i="1"/>
  <c r="O12" i="1" s="1"/>
  <c r="L11" i="1"/>
  <c r="O11" i="1" s="1"/>
  <c r="L10" i="1"/>
  <c r="O10" i="1" s="1"/>
  <c r="L9" i="1"/>
  <c r="O9" i="1" s="1"/>
  <c r="L8" i="1"/>
  <c r="O8" i="1" s="1"/>
  <c r="L7" i="1"/>
  <c r="O7" i="1" s="1"/>
  <c r="L6" i="1"/>
  <c r="O6" i="1" s="1"/>
  <c r="E58" i="1"/>
  <c r="K57" i="1"/>
  <c r="I57" i="1"/>
  <c r="D57" i="1"/>
  <c r="J57" i="1" s="1"/>
  <c r="K56" i="1"/>
  <c r="I56" i="1"/>
  <c r="D56" i="1"/>
  <c r="J56" i="1" s="1"/>
  <c r="K55" i="1"/>
  <c r="I55" i="1"/>
  <c r="D55" i="1"/>
  <c r="J55" i="1" s="1"/>
  <c r="K54" i="1"/>
  <c r="I54" i="1"/>
  <c r="D54" i="1"/>
  <c r="J54" i="1" s="1"/>
  <c r="K53" i="1"/>
  <c r="I53" i="1"/>
  <c r="D53" i="1"/>
  <c r="J53" i="1" s="1"/>
  <c r="K52" i="1"/>
  <c r="I52" i="1"/>
  <c r="D52" i="1"/>
  <c r="J52" i="1" s="1"/>
  <c r="K51" i="1"/>
  <c r="I51" i="1"/>
  <c r="D51" i="1"/>
  <c r="J51" i="1" s="1"/>
  <c r="K50" i="1"/>
  <c r="J50" i="1"/>
  <c r="I50" i="1"/>
  <c r="D50" i="1"/>
  <c r="K49" i="1"/>
  <c r="I49" i="1"/>
  <c r="L49" i="1" s="1"/>
  <c r="M49" i="1" s="1"/>
  <c r="D49" i="1"/>
  <c r="J49" i="1" s="1"/>
  <c r="K48" i="1"/>
  <c r="C48" i="1"/>
  <c r="I48" i="1" s="1"/>
  <c r="K47" i="1"/>
  <c r="I47" i="1"/>
  <c r="D47" i="1"/>
  <c r="J47" i="1" s="1"/>
  <c r="K46" i="1"/>
  <c r="I46" i="1"/>
  <c r="I58" i="1" s="1"/>
  <c r="D46" i="1"/>
  <c r="E38" i="1"/>
  <c r="D37" i="1"/>
  <c r="D36" i="1"/>
  <c r="D35" i="1"/>
  <c r="D34" i="1"/>
  <c r="D33" i="1"/>
  <c r="D32" i="1"/>
  <c r="D31" i="1"/>
  <c r="D30" i="1"/>
  <c r="D29" i="1"/>
  <c r="D27" i="1"/>
  <c r="K38" i="1"/>
  <c r="D26" i="1"/>
  <c r="F49" i="2" l="1"/>
  <c r="F16" i="2"/>
  <c r="L56" i="1"/>
  <c r="M56" i="1" s="1"/>
  <c r="L57" i="1"/>
  <c r="M57" i="1" s="1"/>
  <c r="E49" i="2"/>
  <c r="C37" i="3"/>
  <c r="C56" i="3"/>
  <c r="K58" i="1"/>
  <c r="L54" i="1"/>
  <c r="L47" i="1"/>
  <c r="L52" i="1"/>
  <c r="L53" i="1"/>
  <c r="O49" i="1"/>
  <c r="O57" i="1"/>
  <c r="F32" i="2"/>
  <c r="L50" i="1"/>
  <c r="H32" i="2"/>
  <c r="D56" i="3"/>
  <c r="C18" i="3"/>
  <c r="D37" i="3"/>
  <c r="D18" i="3"/>
  <c r="E18" i="3" s="1"/>
  <c r="H49" i="2"/>
  <c r="E16" i="2"/>
  <c r="G16" i="2"/>
  <c r="H16" i="2" s="1"/>
  <c r="H37" i="2"/>
  <c r="L51" i="1"/>
  <c r="L55" i="1"/>
  <c r="D48" i="1"/>
  <c r="J48" i="1" s="1"/>
  <c r="L48" i="1" s="1"/>
  <c r="C58" i="1"/>
  <c r="J46" i="1"/>
  <c r="I38" i="1"/>
  <c r="D28" i="1"/>
  <c r="J38" i="1" s="1"/>
  <c r="C38" i="1"/>
  <c r="D17" i="1"/>
  <c r="D16" i="1"/>
  <c r="D15" i="1"/>
  <c r="D14" i="1"/>
  <c r="D13" i="1"/>
  <c r="D12" i="1"/>
  <c r="D11" i="1"/>
  <c r="D10" i="1"/>
  <c r="D9" i="1"/>
  <c r="D7" i="1"/>
  <c r="D6" i="1"/>
  <c r="E18" i="1"/>
  <c r="E56" i="3" l="1"/>
  <c r="O56" i="1"/>
  <c r="E37" i="3"/>
  <c r="M51" i="1"/>
  <c r="O51" i="1"/>
  <c r="M48" i="1"/>
  <c r="O48" i="1"/>
  <c r="M50" i="1"/>
  <c r="O50" i="1"/>
  <c r="M53" i="1"/>
  <c r="O53" i="1"/>
  <c r="M54" i="1"/>
  <c r="O54" i="1"/>
  <c r="M47" i="1"/>
  <c r="O47" i="1"/>
  <c r="M55" i="1"/>
  <c r="O55" i="1"/>
  <c r="M52" i="1"/>
  <c r="O52" i="1"/>
  <c r="D58" i="1"/>
  <c r="L46" i="1"/>
  <c r="O46" i="1" s="1"/>
  <c r="J58" i="1"/>
  <c r="D38" i="1"/>
  <c r="D8" i="1"/>
  <c r="C18" i="1"/>
  <c r="I18" i="1"/>
  <c r="J18" i="1"/>
  <c r="K18" i="1"/>
  <c r="L58" i="1" l="1"/>
  <c r="M46" i="1"/>
  <c r="M58" i="1" s="1"/>
  <c r="L38" i="1"/>
  <c r="M38" i="1"/>
  <c r="D18" i="1"/>
  <c r="L18" i="1"/>
  <c r="M18" i="1"/>
</calcChain>
</file>

<file path=xl/sharedStrings.xml><?xml version="1.0" encoding="utf-8"?>
<sst xmlns="http://schemas.openxmlformats.org/spreadsheetml/2006/main" count="204" uniqueCount="53">
  <si>
    <t>Č. vodoměru</t>
  </si>
  <si>
    <t>Období</t>
  </si>
  <si>
    <r>
      <t>Srážky v m</t>
    </r>
    <r>
      <rPr>
        <b/>
        <vertAlign val="superscript"/>
        <sz val="10"/>
        <rFont val="Arial CE"/>
        <family val="2"/>
        <charset val="238"/>
      </rPr>
      <t>3</t>
    </r>
  </si>
  <si>
    <r>
      <t>Cena vodné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</si>
  <si>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stočné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</si>
  <si>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srážky Kč/m</t>
    </r>
    <r>
      <rPr>
        <b/>
        <vertAlign val="superscript"/>
        <sz val="10"/>
        <rFont val="Arial CE"/>
        <family val="2"/>
        <charset val="238"/>
      </rPr>
      <t>3</t>
    </r>
  </si>
  <si>
    <t>Vodné      bez DPH Kč</t>
  </si>
  <si>
    <t>Stočné       bez DPH Kč</t>
  </si>
  <si>
    <t>Srážky       bez DPH Kč</t>
  </si>
  <si>
    <t>Náklady na vodu bez DPH         Kč</t>
  </si>
  <si>
    <t>Náklady celkem vč. DPH Kč</t>
  </si>
  <si>
    <t>Spotřeba vody a náklady na vodu za rok 2019</t>
  </si>
  <si>
    <t>Celkem rok 2019</t>
  </si>
  <si>
    <r>
      <t>Spotřeba vodné v m</t>
    </r>
    <r>
      <rPr>
        <b/>
        <vertAlign val="superscript"/>
        <sz val="10"/>
        <rFont val="Arial CE"/>
        <family val="2"/>
        <charset val="238"/>
      </rPr>
      <t>3</t>
    </r>
  </si>
  <si>
    <r>
      <t>Spotřeba stočné v m</t>
    </r>
    <r>
      <rPr>
        <b/>
        <vertAlign val="superscript"/>
        <sz val="10"/>
        <rFont val="Arial CE"/>
        <family val="2"/>
        <charset val="238"/>
      </rPr>
      <t>3</t>
    </r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</si>
  <si>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</si>
  <si>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</si>
  <si>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</si>
  <si>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</si>
  <si>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</si>
  <si>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</si>
  <si>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</si>
  <si>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</si>
  <si>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</si>
  <si>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</si>
  <si>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</si>
  <si>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</si>
  <si>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vody a náklady na vodu za rok 2017</t>
  </si>
  <si>
    <t>Celkem rok 2017</t>
  </si>
  <si>
    <t>Spotřeba vody a náklady na vodu za rok 2018</t>
  </si>
  <si>
    <t>Celkem rok 2018</t>
  </si>
  <si>
    <t>Kontrola ceny</t>
  </si>
  <si>
    <t>Fakturace elektrické energie_2018</t>
  </si>
  <si>
    <t>období</t>
  </si>
  <si>
    <t>Jmenovitá proudová hodnota  jističe [A]</t>
  </si>
  <si>
    <t>Platba celkem bez DPH [Kč]</t>
  </si>
  <si>
    <t>Platba celkem včetně DPH [Kč]</t>
  </si>
  <si>
    <t>Fakturace elektrické energie_2019</t>
  </si>
  <si>
    <t>Spotřeba VT [MWh]</t>
  </si>
  <si>
    <t>Spotřeba NT [MWh]</t>
  </si>
  <si>
    <t>Spotřeba celkem [MWh]</t>
  </si>
  <si>
    <r>
      <t>Jednotková cena [Kč.MWh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</si>
  <si>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Fakturace elektrické energie_2017</t>
  </si>
  <si>
    <t>Spotřeba zemního plynu a náklady na zemní plyn 2017</t>
  </si>
  <si>
    <t>Spotřeba (MWh)</t>
  </si>
  <si>
    <t>Celkem bez DPH (Kč)</t>
  </si>
  <si>
    <t>Celkem s DPH (Kč)</t>
  </si>
  <si>
    <t>CELKEM 2017</t>
  </si>
  <si>
    <t>Spotřeba zemního plynu a náklady na zemní plyn 2018</t>
  </si>
  <si>
    <t>CELKEM 2018</t>
  </si>
  <si>
    <t>Spotřeba zemního plynu a náklady na zemní plyn 2019</t>
  </si>
  <si>
    <t>CELKEM 2019</t>
  </si>
  <si>
    <t>číslo plynoměru 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</si>
</sst>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Helv"/>
    </font>
    <font>
      <b/>
      <sz val="10"/>
      <name val="Arial CE"/>
      <charset val="238"/>
    </font>
    <font>
      <b/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name val="Helv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Arial CE"/>
      <family val="2"/>
      <charset val="238"/>
    </font>
    <font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4" fillId="0" borderId="0" applyNumberFormat="0" applyFont="0" applyBorder="0" applyProtection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1" applyFont="1" applyFill="1" applyBorder="1"/>
    <xf numFmtId="0" fontId="5" fillId="2" borderId="2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Continuous"/>
    </xf>
    <xf numFmtId="0" fontId="5" fillId="2" borderId="2" xfId="1" quotePrefix="1" applyFont="1" applyFill="1" applyBorder="1" applyAlignment="1">
      <alignment horizontal="centerContinuous"/>
    </xf>
    <xf numFmtId="0" fontId="5" fillId="2" borderId="3" xfId="1" quotePrefix="1" applyFont="1" applyFill="1" applyBorder="1" applyAlignment="1">
      <alignment horizontal="centerContinuous"/>
    </xf>
    <xf numFmtId="0" fontId="4" fillId="2" borderId="4" xfId="1" applyFont="1" applyFill="1" applyBorder="1" applyAlignment="1">
      <alignment wrapText="1"/>
    </xf>
    <xf numFmtId="0" fontId="5" fillId="2" borderId="5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wrapText="1"/>
    </xf>
    <xf numFmtId="0" fontId="7" fillId="2" borderId="5" xfId="1" applyFont="1" applyFill="1" applyBorder="1" applyAlignment="1">
      <alignment horizontal="center" wrapText="1"/>
    </xf>
    <xf numFmtId="0" fontId="7" fillId="2" borderId="6" xfId="1" applyFont="1" applyFill="1" applyBorder="1" applyAlignment="1">
      <alignment horizontal="center" wrapText="1"/>
    </xf>
    <xf numFmtId="0" fontId="4" fillId="0" borderId="4" xfId="1" applyFont="1" applyBorder="1"/>
    <xf numFmtId="0" fontId="4" fillId="0" borderId="5" xfId="1" applyFont="1" applyBorder="1"/>
    <xf numFmtId="0" fontId="4" fillId="0" borderId="6" xfId="1" applyFont="1" applyBorder="1"/>
    <xf numFmtId="0" fontId="9" fillId="3" borderId="8" xfId="1" applyFont="1" applyFill="1" applyBorder="1" applyAlignment="1">
      <alignment horizontal="center"/>
    </xf>
    <xf numFmtId="3" fontId="4" fillId="0" borderId="5" xfId="1" applyNumberFormat="1" applyFont="1" applyFill="1" applyBorder="1" applyAlignment="1">
      <alignment horizontal="right"/>
    </xf>
    <xf numFmtId="2" fontId="4" fillId="0" borderId="5" xfId="1" applyNumberFormat="1" applyFont="1" applyBorder="1" applyAlignment="1">
      <alignment horizontal="right"/>
    </xf>
    <xf numFmtId="3" fontId="4" fillId="0" borderId="5" xfId="1" applyNumberFormat="1" applyFont="1" applyBorder="1" applyAlignment="1">
      <alignment horizontal="right"/>
    </xf>
    <xf numFmtId="0" fontId="10" fillId="4" borderId="10" xfId="1" applyFont="1" applyFill="1" applyBorder="1" applyAlignment="1">
      <alignment horizontal="center"/>
    </xf>
    <xf numFmtId="3" fontId="10" fillId="4" borderId="11" xfId="1" applyNumberFormat="1" applyFont="1" applyFill="1" applyBorder="1" applyAlignment="1">
      <alignment horizontal="right"/>
    </xf>
    <xf numFmtId="3" fontId="10" fillId="4" borderId="12" xfId="1" applyNumberFormat="1" applyFont="1" applyFill="1" applyBorder="1" applyAlignment="1">
      <alignment horizontal="right"/>
    </xf>
    <xf numFmtId="3" fontId="11" fillId="0" borderId="6" xfId="1" applyNumberFormat="1" applyFont="1" applyBorder="1" applyAlignment="1">
      <alignment horizontal="right"/>
    </xf>
    <xf numFmtId="0" fontId="9" fillId="0" borderId="8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3" fontId="0" fillId="0" borderId="5" xfId="0" applyNumberFormat="1" applyBorder="1" applyAlignment="1">
      <alignment horizontal="right" vertical="center" wrapText="1"/>
    </xf>
    <xf numFmtId="3" fontId="12" fillId="0" borderId="5" xfId="0" applyNumberFormat="1" applyFont="1" applyBorder="1" applyAlignment="1">
      <alignment horizontal="right" vertical="center" wrapText="1"/>
    </xf>
    <xf numFmtId="3" fontId="12" fillId="6" borderId="5" xfId="0" applyNumberFormat="1" applyFont="1" applyFill="1" applyBorder="1" applyAlignment="1">
      <alignment horizontal="right" vertical="center" wrapText="1"/>
    </xf>
    <xf numFmtId="3" fontId="0" fillId="6" borderId="17" xfId="0" applyNumberFormat="1" applyFill="1" applyBorder="1" applyAlignment="1">
      <alignment horizontal="right" vertical="center" wrapText="1"/>
    </xf>
    <xf numFmtId="2" fontId="0" fillId="6" borderId="6" xfId="0" applyNumberFormat="1" applyFill="1" applyBorder="1" applyAlignment="1">
      <alignment horizontal="right"/>
    </xf>
    <xf numFmtId="0" fontId="12" fillId="7" borderId="13" xfId="0" applyFont="1" applyFill="1" applyBorder="1" applyAlignment="1">
      <alignment horizontal="center"/>
    </xf>
    <xf numFmtId="3" fontId="12" fillId="7" borderId="18" xfId="0" applyNumberFormat="1" applyFont="1" applyFill="1" applyBorder="1" applyAlignment="1">
      <alignment horizontal="right" vertical="center" wrapText="1"/>
    </xf>
    <xf numFmtId="3" fontId="12" fillId="7" borderId="19" xfId="0" applyNumberFormat="1" applyFont="1" applyFill="1" applyBorder="1" applyAlignment="1">
      <alignment horizontal="right" vertical="center" wrapText="1"/>
    </xf>
    <xf numFmtId="2" fontId="12" fillId="7" borderId="20" xfId="0" applyNumberFormat="1" applyFont="1" applyFill="1" applyBorder="1" applyAlignment="1">
      <alignment horizontal="right"/>
    </xf>
    <xf numFmtId="0" fontId="15" fillId="0" borderId="0" xfId="2" applyFont="1" applyFill="1" applyAlignment="1">
      <alignment horizontal="left"/>
    </xf>
    <xf numFmtId="0" fontId="15" fillId="0" borderId="0" xfId="2" applyFont="1" applyFill="1" applyAlignment="1">
      <alignment horizontal="center"/>
    </xf>
    <xf numFmtId="0" fontId="14" fillId="0" borderId="0" xfId="2" applyFill="1"/>
    <xf numFmtId="0" fontId="5" fillId="5" borderId="24" xfId="2" applyFont="1" applyFill="1" applyBorder="1" applyAlignment="1">
      <alignment horizontal="center"/>
    </xf>
    <xf numFmtId="0" fontId="5" fillId="5" borderId="10" xfId="2" applyFont="1" applyFill="1" applyBorder="1" applyAlignment="1">
      <alignment horizontal="center" wrapText="1"/>
    </xf>
    <xf numFmtId="0" fontId="7" fillId="5" borderId="10" xfId="2" applyFont="1" applyFill="1" applyBorder="1" applyAlignment="1">
      <alignment horizontal="center" wrapText="1"/>
    </xf>
    <xf numFmtId="0" fontId="7" fillId="5" borderId="25" xfId="2" applyFont="1" applyFill="1" applyBorder="1" applyAlignment="1">
      <alignment horizontal="center" wrapText="1"/>
    </xf>
    <xf numFmtId="0" fontId="3" fillId="0" borderId="26" xfId="2" applyFont="1" applyFill="1" applyBorder="1" applyAlignment="1">
      <alignment horizontal="center"/>
    </xf>
    <xf numFmtId="2" fontId="9" fillId="3" borderId="16" xfId="2" applyNumberFormat="1" applyFont="1" applyFill="1" applyBorder="1"/>
    <xf numFmtId="3" fontId="9" fillId="0" borderId="16" xfId="2" applyNumberFormat="1" applyFont="1" applyFill="1" applyBorder="1" applyAlignment="1">
      <alignment horizontal="right"/>
    </xf>
    <xf numFmtId="3" fontId="9" fillId="0" borderId="27" xfId="2" applyNumberFormat="1" applyFont="1" applyFill="1" applyBorder="1"/>
    <xf numFmtId="0" fontId="3" fillId="0" borderId="0" xfId="0" applyFont="1"/>
    <xf numFmtId="4" fontId="0" fillId="0" borderId="0" xfId="0" applyNumberFormat="1"/>
    <xf numFmtId="0" fontId="3" fillId="0" borderId="28" xfId="2" applyFont="1" applyFill="1" applyBorder="1" applyAlignment="1">
      <alignment horizontal="center"/>
    </xf>
    <xf numFmtId="2" fontId="9" fillId="3" borderId="5" xfId="2" applyNumberFormat="1" applyFont="1" applyFill="1" applyBorder="1"/>
    <xf numFmtId="3" fontId="9" fillId="0" borderId="6" xfId="2" applyNumberFormat="1" applyFont="1" applyFill="1" applyBorder="1"/>
    <xf numFmtId="0" fontId="16" fillId="0" borderId="28" xfId="2" applyFont="1" applyFill="1" applyBorder="1" applyAlignment="1">
      <alignment horizontal="center"/>
    </xf>
    <xf numFmtId="0" fontId="16" fillId="0" borderId="7" xfId="2" applyFont="1" applyFill="1" applyBorder="1" applyAlignment="1">
      <alignment horizontal="center"/>
    </xf>
    <xf numFmtId="0" fontId="5" fillId="8" borderId="14" xfId="2" applyFont="1" applyFill="1" applyBorder="1" applyAlignment="1">
      <alignment horizontal="center"/>
    </xf>
    <xf numFmtId="2" fontId="5" fillId="8" borderId="18" xfId="2" applyNumberFormat="1" applyFont="1" applyFill="1" applyBorder="1"/>
    <xf numFmtId="3" fontId="5" fillId="8" borderId="18" xfId="2" applyNumberFormat="1" applyFont="1" applyFill="1" applyBorder="1"/>
    <xf numFmtId="3" fontId="5" fillId="8" borderId="20" xfId="2" applyNumberFormat="1" applyFont="1" applyFill="1" applyBorder="1"/>
    <xf numFmtId="2" fontId="1" fillId="5" borderId="15" xfId="0" applyNumberFormat="1" applyFont="1" applyFill="1" applyBorder="1" applyAlignment="1">
      <alignment horizontal="center"/>
    </xf>
    <xf numFmtId="0" fontId="16" fillId="0" borderId="24" xfId="2" applyFont="1" applyFill="1" applyBorder="1" applyAlignment="1">
      <alignment horizontal="center"/>
    </xf>
    <xf numFmtId="2" fontId="9" fillId="3" borderId="11" xfId="2" applyNumberFormat="1" applyFont="1" applyFill="1" applyBorder="1"/>
    <xf numFmtId="3" fontId="9" fillId="0" borderId="12" xfId="2" applyNumberFormat="1" applyFont="1" applyFill="1" applyBorder="1"/>
    <xf numFmtId="0" fontId="5" fillId="5" borderId="21" xfId="2" applyFont="1" applyFill="1" applyBorder="1" applyAlignment="1">
      <alignment horizontal="center"/>
    </xf>
    <xf numFmtId="0" fontId="14" fillId="5" borderId="22" xfId="2" applyFill="1" applyBorder="1" applyAlignment="1">
      <alignment horizontal="center"/>
    </xf>
    <xf numFmtId="0" fontId="14" fillId="5" borderId="23" xfId="2" applyFill="1" applyBorder="1" applyAlignment="1">
      <alignment horizontal="center"/>
    </xf>
    <xf numFmtId="0" fontId="8" fillId="3" borderId="7" xfId="1" applyFont="1" applyFill="1" applyBorder="1" applyAlignment="1">
      <alignment horizontal="center" vertical="center" wrapText="1" shrinkToFit="1"/>
    </xf>
    <xf numFmtId="0" fontId="8" fillId="3" borderId="4" xfId="1" applyFont="1" applyFill="1" applyBorder="1" applyAlignment="1">
      <alignment horizontal="center" vertical="center" wrapText="1" shrinkToFit="1"/>
    </xf>
    <xf numFmtId="0" fontId="8" fillId="3" borderId="9" xfId="1" applyFont="1" applyFill="1" applyBorder="1" applyAlignment="1">
      <alignment horizontal="center" vertical="center" wrapText="1" shrinkToFit="1"/>
    </xf>
    <xf numFmtId="3" fontId="12" fillId="0" borderId="0" xfId="0" applyNumberFormat="1" applyFont="1" applyFill="1" applyBorder="1" applyAlignment="1">
      <alignment horizontal="right" vertical="center" wrapText="1"/>
    </xf>
  </cellXfs>
  <cellStyles count="3">
    <cellStyle name="Normální" xfId="0" builtinId="0"/>
    <cellStyle name="Normální 2 3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FAC-439A-8730-ACB2CE9AA02B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FAC-439A-8730-ACB2CE9AA02B}"/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FAC-439A-8730-ACB2CE9AA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59136"/>
        <c:axId val="139322112"/>
      </c:lineChart>
      <c:catAx>
        <c:axId val="15045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3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32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0459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5</xdr:col>
      <xdr:colOff>0</xdr:colOff>
      <xdr:row>17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1"/>
  <sheetViews>
    <sheetView tabSelected="1" topLeftCell="A22" workbookViewId="0">
      <selection activeCell="E51" sqref="E51"/>
    </sheetView>
  </sheetViews>
  <sheetFormatPr defaultRowHeight="15" x14ac:dyDescent="0.25"/>
  <cols>
    <col min="2" max="3" width="13.42578125" customWidth="1"/>
    <col min="4" max="4" width="11.85546875" customWidth="1"/>
    <col min="5" max="5" width="10.7109375" customWidth="1"/>
    <col min="6" max="6" width="15.7109375" customWidth="1"/>
    <col min="7" max="7" width="15" customWidth="1"/>
    <col min="8" max="8" width="12.5703125" customWidth="1"/>
  </cols>
  <sheetData>
    <row r="2" spans="1:8" ht="15.75" thickBot="1" x14ac:dyDescent="0.3">
      <c r="A2" s="26" t="s">
        <v>42</v>
      </c>
      <c r="B2" s="27"/>
      <c r="C2" s="28"/>
      <c r="D2" s="27"/>
      <c r="E2" s="29"/>
      <c r="F2" s="28"/>
      <c r="G2" s="28"/>
      <c r="H2" s="28"/>
    </row>
    <row r="3" spans="1:8" ht="51.75" thickBot="1" x14ac:dyDescent="0.3">
      <c r="A3" s="30" t="s">
        <v>33</v>
      </c>
      <c r="B3" s="30" t="s">
        <v>34</v>
      </c>
      <c r="C3" s="31" t="s">
        <v>38</v>
      </c>
      <c r="D3" s="31" t="s">
        <v>39</v>
      </c>
      <c r="E3" s="31" t="s">
        <v>40</v>
      </c>
      <c r="F3" s="32" t="s">
        <v>35</v>
      </c>
      <c r="G3" s="32" t="s">
        <v>36</v>
      </c>
      <c r="H3" s="33" t="s">
        <v>41</v>
      </c>
    </row>
    <row r="4" spans="1:8" x14ac:dyDescent="0.25">
      <c r="A4" s="34" t="s">
        <v>15</v>
      </c>
      <c r="B4" s="35"/>
      <c r="C4" s="36">
        <v>20.652999999999999</v>
      </c>
      <c r="D4" s="36">
        <v>0</v>
      </c>
      <c r="E4" s="37">
        <f t="shared" ref="E4:E15" si="0">C4+D4</f>
        <v>20.652999999999999</v>
      </c>
      <c r="F4" s="38">
        <f>G4/1.21</f>
        <v>51019.42975206612</v>
      </c>
      <c r="G4" s="39">
        <v>61733.51</v>
      </c>
      <c r="H4" s="40">
        <f t="shared" ref="H4:H16" si="1">G4/(C4+D4)</f>
        <v>2989.081973563163</v>
      </c>
    </row>
    <row r="5" spans="1:8" x14ac:dyDescent="0.25">
      <c r="A5" s="34" t="s">
        <v>16</v>
      </c>
      <c r="B5" s="35"/>
      <c r="C5" s="36">
        <v>17.001999999999999</v>
      </c>
      <c r="D5" s="36">
        <v>0</v>
      </c>
      <c r="E5" s="37">
        <f t="shared" si="0"/>
        <v>17.001999999999999</v>
      </c>
      <c r="F5" s="38">
        <f t="shared" ref="F5:F15" si="2">G5/1.21</f>
        <v>46589.280991735541</v>
      </c>
      <c r="G5" s="39">
        <v>56373.03</v>
      </c>
      <c r="H5" s="40">
        <f t="shared" si="1"/>
        <v>3315.6705093518412</v>
      </c>
    </row>
    <row r="6" spans="1:8" x14ac:dyDescent="0.25">
      <c r="A6" s="34" t="s">
        <v>17</v>
      </c>
      <c r="B6" s="35"/>
      <c r="C6" s="36">
        <v>20.98</v>
      </c>
      <c r="D6" s="36">
        <v>0</v>
      </c>
      <c r="E6" s="37">
        <f t="shared" si="0"/>
        <v>20.98</v>
      </c>
      <c r="F6" s="38">
        <f t="shared" si="2"/>
        <v>51408.190082644629</v>
      </c>
      <c r="G6" s="39">
        <v>62203.91</v>
      </c>
      <c r="H6" s="40">
        <f t="shared" si="1"/>
        <v>2964.9146806482363</v>
      </c>
    </row>
    <row r="7" spans="1:8" x14ac:dyDescent="0.25">
      <c r="A7" s="34" t="s">
        <v>18</v>
      </c>
      <c r="B7" s="35"/>
      <c r="C7" s="36">
        <v>17.469000000000001</v>
      </c>
      <c r="D7" s="36">
        <v>0</v>
      </c>
      <c r="E7" s="37">
        <f t="shared" si="0"/>
        <v>17.469000000000001</v>
      </c>
      <c r="F7" s="38">
        <f t="shared" si="2"/>
        <v>47151.272727272728</v>
      </c>
      <c r="G7" s="39">
        <v>57053.04</v>
      </c>
      <c r="H7" s="40">
        <f t="shared" si="1"/>
        <v>3265.9591275974581</v>
      </c>
    </row>
    <row r="8" spans="1:8" x14ac:dyDescent="0.25">
      <c r="A8" s="34" t="s">
        <v>19</v>
      </c>
      <c r="B8" s="35"/>
      <c r="C8" s="36">
        <v>16.564</v>
      </c>
      <c r="D8" s="36">
        <v>0</v>
      </c>
      <c r="E8" s="37">
        <f t="shared" si="0"/>
        <v>16.564</v>
      </c>
      <c r="F8" s="38">
        <f t="shared" si="2"/>
        <v>46863.537190082643</v>
      </c>
      <c r="G8" s="39">
        <v>56704.88</v>
      </c>
      <c r="H8" s="40">
        <f t="shared" si="1"/>
        <v>3423.3808258874665</v>
      </c>
    </row>
    <row r="9" spans="1:8" x14ac:dyDescent="0.25">
      <c r="A9" s="34" t="s">
        <v>20</v>
      </c>
      <c r="B9" s="35"/>
      <c r="C9" s="36">
        <v>14.62</v>
      </c>
      <c r="D9" s="36">
        <v>0</v>
      </c>
      <c r="E9" s="37">
        <f t="shared" si="0"/>
        <v>14.62</v>
      </c>
      <c r="F9" s="38">
        <f t="shared" si="2"/>
        <v>39159.42975206612</v>
      </c>
      <c r="G9" s="39">
        <v>47382.91</v>
      </c>
      <c r="H9" s="40">
        <f t="shared" si="1"/>
        <v>3240.9651162790701</v>
      </c>
    </row>
    <row r="10" spans="1:8" x14ac:dyDescent="0.25">
      <c r="A10" s="34" t="s">
        <v>21</v>
      </c>
      <c r="B10" s="35"/>
      <c r="C10" s="36">
        <v>8.4429999999999996</v>
      </c>
      <c r="D10" s="36">
        <v>0</v>
      </c>
      <c r="E10" s="37">
        <f t="shared" si="0"/>
        <v>8.4429999999999996</v>
      </c>
      <c r="F10" s="38">
        <f t="shared" si="2"/>
        <v>29011.371900826449</v>
      </c>
      <c r="G10" s="39">
        <v>35103.760000000002</v>
      </c>
      <c r="H10" s="40">
        <f t="shared" si="1"/>
        <v>4157.7354021082556</v>
      </c>
    </row>
    <row r="11" spans="1:8" x14ac:dyDescent="0.25">
      <c r="A11" s="34" t="s">
        <v>22</v>
      </c>
      <c r="B11" s="35"/>
      <c r="C11" s="36">
        <v>9.5120000000000005</v>
      </c>
      <c r="D11" s="36">
        <v>0</v>
      </c>
      <c r="E11" s="37">
        <f t="shared" si="0"/>
        <v>9.5120000000000005</v>
      </c>
      <c r="F11" s="38">
        <f t="shared" si="2"/>
        <v>30814.528925619838</v>
      </c>
      <c r="G11" s="39">
        <v>37285.58</v>
      </c>
      <c r="H11" s="40">
        <f t="shared" si="1"/>
        <v>3919.8465096719933</v>
      </c>
    </row>
    <row r="12" spans="1:8" x14ac:dyDescent="0.25">
      <c r="A12" s="34" t="s">
        <v>23</v>
      </c>
      <c r="B12" s="35"/>
      <c r="C12" s="36">
        <v>16.623999999999999</v>
      </c>
      <c r="D12" s="36">
        <v>0</v>
      </c>
      <c r="E12" s="37">
        <f t="shared" si="0"/>
        <v>16.623999999999999</v>
      </c>
      <c r="F12" s="38">
        <f t="shared" si="2"/>
        <v>47243.909090909088</v>
      </c>
      <c r="G12" s="39">
        <v>57165.13</v>
      </c>
      <c r="H12" s="40">
        <f t="shared" si="1"/>
        <v>3438.7108999037537</v>
      </c>
    </row>
    <row r="13" spans="1:8" x14ac:dyDescent="0.25">
      <c r="A13" s="34" t="s">
        <v>24</v>
      </c>
      <c r="B13" s="35"/>
      <c r="C13" s="36">
        <v>21.065000000000001</v>
      </c>
      <c r="D13" s="36">
        <v>0</v>
      </c>
      <c r="E13" s="37">
        <f t="shared" si="0"/>
        <v>21.065000000000001</v>
      </c>
      <c r="F13" s="38">
        <f t="shared" si="2"/>
        <v>52550.231404958678</v>
      </c>
      <c r="G13" s="39">
        <v>63585.78</v>
      </c>
      <c r="H13" s="40">
        <f t="shared" si="1"/>
        <v>3018.5511511986706</v>
      </c>
    </row>
    <row r="14" spans="1:8" x14ac:dyDescent="0.25">
      <c r="A14" s="34" t="s">
        <v>25</v>
      </c>
      <c r="B14" s="35"/>
      <c r="C14" s="36">
        <v>21.911999999999999</v>
      </c>
      <c r="D14" s="36">
        <v>0</v>
      </c>
      <c r="E14" s="37">
        <f t="shared" si="0"/>
        <v>21.911999999999999</v>
      </c>
      <c r="F14" s="38">
        <f t="shared" si="2"/>
        <v>52757.68595041323</v>
      </c>
      <c r="G14" s="39">
        <v>63836.800000000003</v>
      </c>
      <c r="H14" s="40">
        <f t="shared" si="1"/>
        <v>2913.326031398321</v>
      </c>
    </row>
    <row r="15" spans="1:8" ht="15.75" thickBot="1" x14ac:dyDescent="0.3">
      <c r="A15" s="34" t="s">
        <v>26</v>
      </c>
      <c r="B15" s="35"/>
      <c r="C15" s="36">
        <v>19.867999999999999</v>
      </c>
      <c r="D15" s="36">
        <v>0</v>
      </c>
      <c r="E15" s="37">
        <f t="shared" si="0"/>
        <v>19.867999999999999</v>
      </c>
      <c r="F15" s="38">
        <f t="shared" si="2"/>
        <v>50273.586776859505</v>
      </c>
      <c r="G15" s="39">
        <v>60831.040000000001</v>
      </c>
      <c r="H15" s="40">
        <f t="shared" si="1"/>
        <v>3061.7596134487621</v>
      </c>
    </row>
    <row r="16" spans="1:8" ht="15.75" thickBot="1" x14ac:dyDescent="0.3">
      <c r="A16" s="41"/>
      <c r="B16" s="41"/>
      <c r="C16" s="42">
        <f>SUBTOTAL(9,C4:C15)</f>
        <v>204.71200000000002</v>
      </c>
      <c r="D16" s="42">
        <f>SUBTOTAL(9,D4:D15)</f>
        <v>0</v>
      </c>
      <c r="E16" s="42">
        <f>C16+D16</f>
        <v>204.71200000000002</v>
      </c>
      <c r="F16" s="42">
        <f>SUBTOTAL(9,F4:F15)</f>
        <v>544842.4545454547</v>
      </c>
      <c r="G16" s="43">
        <f>SUBTOTAL(9,G4:G15)</f>
        <v>659259.37000000011</v>
      </c>
      <c r="H16" s="44">
        <f t="shared" si="1"/>
        <v>3220.4236683731292</v>
      </c>
    </row>
    <row r="18" spans="1:8" ht="15.75" thickBot="1" x14ac:dyDescent="0.3">
      <c r="A18" s="26" t="s">
        <v>32</v>
      </c>
      <c r="B18" s="27"/>
      <c r="C18" s="28"/>
      <c r="D18" s="27"/>
      <c r="E18" s="29"/>
      <c r="F18" s="28"/>
      <c r="G18" s="28"/>
      <c r="H18" s="28"/>
    </row>
    <row r="19" spans="1:8" ht="51.75" thickBot="1" x14ac:dyDescent="0.3">
      <c r="A19" s="30" t="s">
        <v>33</v>
      </c>
      <c r="B19" s="30" t="s">
        <v>34</v>
      </c>
      <c r="C19" s="31" t="s">
        <v>38</v>
      </c>
      <c r="D19" s="31" t="s">
        <v>39</v>
      </c>
      <c r="E19" s="31" t="s">
        <v>40</v>
      </c>
      <c r="F19" s="32" t="s">
        <v>35</v>
      </c>
      <c r="G19" s="32" t="s">
        <v>36</v>
      </c>
      <c r="H19" s="33" t="s">
        <v>41</v>
      </c>
    </row>
    <row r="20" spans="1:8" x14ac:dyDescent="0.25">
      <c r="A20" s="34" t="s">
        <v>15</v>
      </c>
      <c r="B20" s="35"/>
      <c r="C20" s="36">
        <v>22.318000000000001</v>
      </c>
      <c r="D20" s="36">
        <v>0</v>
      </c>
      <c r="E20" s="37">
        <f t="shared" ref="E20:E31" si="3">C20+D20</f>
        <v>22.318000000000001</v>
      </c>
      <c r="F20" s="38">
        <f>G20/1.21</f>
        <v>51458.380165289258</v>
      </c>
      <c r="G20" s="39">
        <v>62264.639999999999</v>
      </c>
      <c r="H20" s="40">
        <f t="shared" ref="H20:H32" si="4">G20/(C20+D20)</f>
        <v>2789.8843982435701</v>
      </c>
    </row>
    <row r="21" spans="1:8" x14ac:dyDescent="0.25">
      <c r="A21" s="34" t="s">
        <v>16</v>
      </c>
      <c r="B21" s="35"/>
      <c r="C21" s="36">
        <v>19.28</v>
      </c>
      <c r="D21" s="36">
        <v>0</v>
      </c>
      <c r="E21" s="37">
        <f t="shared" si="3"/>
        <v>19.28</v>
      </c>
      <c r="F21" s="38">
        <f t="shared" ref="F21:F31" si="5">G21/1.21</f>
        <v>47957.826446280997</v>
      </c>
      <c r="G21" s="39">
        <v>58028.97</v>
      </c>
      <c r="H21" s="40">
        <f t="shared" si="4"/>
        <v>3009.8013485477177</v>
      </c>
    </row>
    <row r="22" spans="1:8" x14ac:dyDescent="0.25">
      <c r="A22" s="34" t="s">
        <v>17</v>
      </c>
      <c r="B22" s="35"/>
      <c r="C22" s="36">
        <v>20.32</v>
      </c>
      <c r="D22" s="36">
        <v>0</v>
      </c>
      <c r="E22" s="37">
        <f t="shared" si="3"/>
        <v>20.32</v>
      </c>
      <c r="F22" s="38">
        <f t="shared" si="5"/>
        <v>49119.173553719011</v>
      </c>
      <c r="G22" s="39">
        <v>59434.2</v>
      </c>
      <c r="H22" s="40">
        <f t="shared" si="4"/>
        <v>2924.9114173228345</v>
      </c>
    </row>
    <row r="23" spans="1:8" x14ac:dyDescent="0.25">
      <c r="A23" s="34" t="s">
        <v>18</v>
      </c>
      <c r="B23" s="35"/>
      <c r="C23" s="36">
        <v>17.645</v>
      </c>
      <c r="D23" s="36">
        <v>0</v>
      </c>
      <c r="E23" s="37">
        <f t="shared" si="3"/>
        <v>17.645</v>
      </c>
      <c r="F23" s="38">
        <f t="shared" si="5"/>
        <v>46279.89256198347</v>
      </c>
      <c r="G23" s="39">
        <v>55998.67</v>
      </c>
      <c r="H23" s="40">
        <f t="shared" si="4"/>
        <v>3173.6282232927174</v>
      </c>
    </row>
    <row r="24" spans="1:8" x14ac:dyDescent="0.25">
      <c r="A24" s="34" t="s">
        <v>19</v>
      </c>
      <c r="B24" s="35"/>
      <c r="C24" s="36">
        <v>16.588999999999999</v>
      </c>
      <c r="D24" s="36">
        <v>0</v>
      </c>
      <c r="E24" s="37">
        <f t="shared" si="3"/>
        <v>16.588999999999999</v>
      </c>
      <c r="F24" s="38">
        <f t="shared" si="5"/>
        <v>47079.553719008269</v>
      </c>
      <c r="G24" s="39">
        <v>56966.26</v>
      </c>
      <c r="H24" s="40">
        <f t="shared" si="4"/>
        <v>3433.9779371872933</v>
      </c>
    </row>
    <row r="25" spans="1:8" x14ac:dyDescent="0.25">
      <c r="A25" s="34" t="s">
        <v>20</v>
      </c>
      <c r="B25" s="35"/>
      <c r="C25" s="36">
        <v>15.298</v>
      </c>
      <c r="D25" s="36">
        <v>0</v>
      </c>
      <c r="E25" s="37">
        <f t="shared" si="3"/>
        <v>15.298</v>
      </c>
      <c r="F25" s="38">
        <f t="shared" si="5"/>
        <v>42555.132231404961</v>
      </c>
      <c r="G25" s="39">
        <v>51491.71</v>
      </c>
      <c r="H25" s="40">
        <f t="shared" si="4"/>
        <v>3365.9112302261733</v>
      </c>
    </row>
    <row r="26" spans="1:8" x14ac:dyDescent="0.25">
      <c r="A26" s="34" t="s">
        <v>21</v>
      </c>
      <c r="B26" s="35"/>
      <c r="C26" s="36">
        <v>9.5120000000000005</v>
      </c>
      <c r="D26" s="36">
        <v>0</v>
      </c>
      <c r="E26" s="37">
        <f t="shared" si="3"/>
        <v>9.5120000000000005</v>
      </c>
      <c r="F26" s="38">
        <f t="shared" si="5"/>
        <v>35140.25619834711</v>
      </c>
      <c r="G26" s="39">
        <v>42519.71</v>
      </c>
      <c r="H26" s="40">
        <f t="shared" si="4"/>
        <v>4470.1124894869636</v>
      </c>
    </row>
    <row r="27" spans="1:8" x14ac:dyDescent="0.25">
      <c r="A27" s="34" t="s">
        <v>22</v>
      </c>
      <c r="B27" s="35"/>
      <c r="C27" s="36">
        <v>10.228</v>
      </c>
      <c r="D27" s="36">
        <v>0</v>
      </c>
      <c r="E27" s="37">
        <f t="shared" si="3"/>
        <v>10.228</v>
      </c>
      <c r="F27" s="38">
        <f t="shared" si="5"/>
        <v>36400.818181818184</v>
      </c>
      <c r="G27" s="39">
        <v>44044.99</v>
      </c>
      <c r="H27" s="40">
        <f t="shared" si="4"/>
        <v>4306.3150175987485</v>
      </c>
    </row>
    <row r="28" spans="1:8" x14ac:dyDescent="0.25">
      <c r="A28" s="34" t="s">
        <v>23</v>
      </c>
      <c r="B28" s="35"/>
      <c r="C28" s="36">
        <v>16.907</v>
      </c>
      <c r="D28" s="36">
        <v>0</v>
      </c>
      <c r="E28" s="37">
        <f t="shared" si="3"/>
        <v>16.907</v>
      </c>
      <c r="F28" s="38">
        <f t="shared" si="5"/>
        <v>48415.702479338841</v>
      </c>
      <c r="G28" s="39">
        <v>58583</v>
      </c>
      <c r="H28" s="40">
        <f t="shared" si="4"/>
        <v>3465.0144910392146</v>
      </c>
    </row>
    <row r="29" spans="1:8" x14ac:dyDescent="0.25">
      <c r="A29" s="34" t="s">
        <v>24</v>
      </c>
      <c r="B29" s="35"/>
      <c r="C29" s="36">
        <v>21.686</v>
      </c>
      <c r="D29" s="36">
        <v>0</v>
      </c>
      <c r="E29" s="37">
        <f t="shared" si="3"/>
        <v>21.686</v>
      </c>
      <c r="F29" s="38">
        <f t="shared" si="5"/>
        <v>53193.413223140495</v>
      </c>
      <c r="G29" s="39">
        <v>64364.03</v>
      </c>
      <c r="H29" s="40">
        <f t="shared" si="4"/>
        <v>2967.9991699714101</v>
      </c>
    </row>
    <row r="30" spans="1:8" x14ac:dyDescent="0.25">
      <c r="A30" s="34" t="s">
        <v>25</v>
      </c>
      <c r="B30" s="35"/>
      <c r="C30" s="36">
        <v>22.65</v>
      </c>
      <c r="D30" s="36">
        <v>0</v>
      </c>
      <c r="E30" s="37">
        <f t="shared" si="3"/>
        <v>22.65</v>
      </c>
      <c r="F30" s="38">
        <f t="shared" si="5"/>
        <v>51914.272727272728</v>
      </c>
      <c r="G30" s="39">
        <v>62816.27</v>
      </c>
      <c r="H30" s="40">
        <f t="shared" si="4"/>
        <v>2773.3452538631345</v>
      </c>
    </row>
    <row r="31" spans="1:8" ht="15.75" thickBot="1" x14ac:dyDescent="0.3">
      <c r="A31" s="34" t="s">
        <v>26</v>
      </c>
      <c r="B31" s="35"/>
      <c r="C31" s="36">
        <v>20.489000000000001</v>
      </c>
      <c r="D31" s="36">
        <v>0</v>
      </c>
      <c r="E31" s="37">
        <f t="shared" si="3"/>
        <v>20.489000000000001</v>
      </c>
      <c r="F31" s="38">
        <f t="shared" si="5"/>
        <v>49518.677685950417</v>
      </c>
      <c r="G31" s="39">
        <v>59917.599999999999</v>
      </c>
      <c r="H31" s="40">
        <f t="shared" si="4"/>
        <v>2924.3789350383131</v>
      </c>
    </row>
    <row r="32" spans="1:8" ht="15.75" thickBot="1" x14ac:dyDescent="0.3">
      <c r="A32" s="41"/>
      <c r="B32" s="41"/>
      <c r="C32" s="42">
        <f>SUBTOTAL(9,C20:C31)</f>
        <v>212.92200000000003</v>
      </c>
      <c r="D32" s="42">
        <f>SUBTOTAL(9,D20:D31)</f>
        <v>0</v>
      </c>
      <c r="E32" s="42">
        <f>C32+D32</f>
        <v>212.92200000000003</v>
      </c>
      <c r="F32" s="42">
        <f>SUBTOTAL(9,F20:F31)</f>
        <v>559033.09917355364</v>
      </c>
      <c r="G32" s="43">
        <f>SUBTOTAL(9,G20:G31)</f>
        <v>676430.05</v>
      </c>
      <c r="H32" s="44">
        <f t="shared" si="4"/>
        <v>3176.8913029184396</v>
      </c>
    </row>
    <row r="35" spans="1:8" ht="15.75" thickBot="1" x14ac:dyDescent="0.3">
      <c r="A35" s="26" t="s">
        <v>37</v>
      </c>
      <c r="B35" s="27"/>
      <c r="C35" s="28"/>
      <c r="D35" s="27"/>
      <c r="E35" s="29"/>
      <c r="F35" s="28"/>
      <c r="G35" s="28"/>
      <c r="H35" s="28"/>
    </row>
    <row r="36" spans="1:8" ht="51.75" thickBot="1" x14ac:dyDescent="0.3">
      <c r="A36" s="30" t="s">
        <v>33</v>
      </c>
      <c r="B36" s="30" t="s">
        <v>34</v>
      </c>
      <c r="C36" s="31" t="s">
        <v>38</v>
      </c>
      <c r="D36" s="31" t="s">
        <v>39</v>
      </c>
      <c r="E36" s="31" t="s">
        <v>40</v>
      </c>
      <c r="F36" s="32" t="s">
        <v>35</v>
      </c>
      <c r="G36" s="32" t="s">
        <v>36</v>
      </c>
      <c r="H36" s="33" t="s">
        <v>41</v>
      </c>
    </row>
    <row r="37" spans="1:8" x14ac:dyDescent="0.25">
      <c r="A37" s="34" t="s">
        <v>15</v>
      </c>
      <c r="B37" s="35"/>
      <c r="C37" s="36">
        <v>23.257000000000001</v>
      </c>
      <c r="D37" s="36">
        <v>0</v>
      </c>
      <c r="E37" s="37">
        <f t="shared" ref="E37:E48" si="6">C37+D37</f>
        <v>23.257000000000001</v>
      </c>
      <c r="F37" s="38">
        <f>G37/1.21</f>
        <v>91811.57024793388</v>
      </c>
      <c r="G37" s="39">
        <v>111092</v>
      </c>
      <c r="H37" s="40">
        <f t="shared" ref="H37:H49" si="7">G37/(C37+D37)</f>
        <v>4776.712387668229</v>
      </c>
    </row>
    <row r="38" spans="1:8" x14ac:dyDescent="0.25">
      <c r="A38" s="34" t="s">
        <v>16</v>
      </c>
      <c r="B38" s="35"/>
      <c r="C38" s="36">
        <v>21.956</v>
      </c>
      <c r="D38" s="36">
        <v>0</v>
      </c>
      <c r="E38" s="37">
        <f t="shared" si="6"/>
        <v>21.956</v>
      </c>
      <c r="F38" s="38">
        <f t="shared" ref="F38:F48" si="8">G38/1.21</f>
        <v>92255.371900826445</v>
      </c>
      <c r="G38" s="39">
        <v>111629</v>
      </c>
      <c r="H38" s="40">
        <f t="shared" si="7"/>
        <v>5084.213882310075</v>
      </c>
    </row>
    <row r="39" spans="1:8" x14ac:dyDescent="0.25">
      <c r="A39" s="34" t="s">
        <v>17</v>
      </c>
      <c r="B39" s="35"/>
      <c r="C39" s="36">
        <v>20.370999999999999</v>
      </c>
      <c r="D39" s="36">
        <v>0</v>
      </c>
      <c r="E39" s="37">
        <f t="shared" si="6"/>
        <v>20.370999999999999</v>
      </c>
      <c r="F39" s="38">
        <f t="shared" si="8"/>
        <v>68385.123966942148</v>
      </c>
      <c r="G39" s="39">
        <v>82746</v>
      </c>
      <c r="H39" s="40">
        <f t="shared" si="7"/>
        <v>4061.9508124294343</v>
      </c>
    </row>
    <row r="40" spans="1:8" x14ac:dyDescent="0.25">
      <c r="A40" s="34" t="s">
        <v>18</v>
      </c>
      <c r="B40" s="35"/>
      <c r="C40" s="36">
        <v>17.853000000000002</v>
      </c>
      <c r="D40" s="36">
        <v>0</v>
      </c>
      <c r="E40" s="37">
        <f t="shared" si="6"/>
        <v>17.853000000000002</v>
      </c>
      <c r="F40" s="38">
        <f t="shared" si="8"/>
        <v>58831.768595041329</v>
      </c>
      <c r="G40" s="39">
        <v>71186.44</v>
      </c>
      <c r="H40" s="40">
        <f t="shared" si="7"/>
        <v>3987.3657088444515</v>
      </c>
    </row>
    <row r="41" spans="1:8" x14ac:dyDescent="0.25">
      <c r="A41" s="34" t="s">
        <v>19</v>
      </c>
      <c r="B41" s="35"/>
      <c r="C41" s="36">
        <v>17.093</v>
      </c>
      <c r="D41" s="36">
        <v>0</v>
      </c>
      <c r="E41" s="37">
        <f t="shared" si="6"/>
        <v>17.093</v>
      </c>
      <c r="F41" s="38">
        <f t="shared" si="8"/>
        <v>70057.024793388438</v>
      </c>
      <c r="G41" s="39">
        <v>84769</v>
      </c>
      <c r="H41" s="40">
        <f t="shared" si="7"/>
        <v>4959.281577253847</v>
      </c>
    </row>
    <row r="42" spans="1:8" x14ac:dyDescent="0.25">
      <c r="A42" s="34" t="s">
        <v>20</v>
      </c>
      <c r="B42" s="35"/>
      <c r="C42" s="36">
        <v>13.497999999999999</v>
      </c>
      <c r="D42" s="36">
        <v>0</v>
      </c>
      <c r="E42" s="37">
        <f t="shared" si="6"/>
        <v>13.497999999999999</v>
      </c>
      <c r="F42" s="38">
        <f t="shared" si="8"/>
        <v>62183.47107438017</v>
      </c>
      <c r="G42" s="39">
        <v>75242</v>
      </c>
      <c r="H42" s="40">
        <f t="shared" si="7"/>
        <v>5574.3073047858943</v>
      </c>
    </row>
    <row r="43" spans="1:8" x14ac:dyDescent="0.25">
      <c r="A43" s="34" t="s">
        <v>21</v>
      </c>
      <c r="B43" s="35"/>
      <c r="C43" s="36">
        <v>7.9740000000000002</v>
      </c>
      <c r="D43" s="36">
        <v>0</v>
      </c>
      <c r="E43" s="37">
        <f t="shared" si="6"/>
        <v>7.9740000000000002</v>
      </c>
      <c r="F43" s="38">
        <f t="shared" si="8"/>
        <v>37138.016528925618</v>
      </c>
      <c r="G43" s="39">
        <v>44937</v>
      </c>
      <c r="H43" s="40">
        <f t="shared" si="7"/>
        <v>5635.4401805869074</v>
      </c>
    </row>
    <row r="44" spans="1:8" x14ac:dyDescent="0.25">
      <c r="A44" s="34" t="s">
        <v>22</v>
      </c>
      <c r="B44" s="35"/>
      <c r="C44" s="36">
        <v>9.0939999999999994</v>
      </c>
      <c r="D44" s="36">
        <v>0</v>
      </c>
      <c r="E44" s="37">
        <f t="shared" si="6"/>
        <v>9.0939999999999994</v>
      </c>
      <c r="F44" s="38">
        <f t="shared" si="8"/>
        <v>42216.528925619838</v>
      </c>
      <c r="G44" s="39">
        <v>51082</v>
      </c>
      <c r="H44" s="40">
        <f t="shared" si="7"/>
        <v>5617.1101825379374</v>
      </c>
    </row>
    <row r="45" spans="1:8" x14ac:dyDescent="0.25">
      <c r="A45" s="34" t="s">
        <v>23</v>
      </c>
      <c r="B45" s="35"/>
      <c r="C45" s="36">
        <v>15.653</v>
      </c>
      <c r="D45" s="36">
        <v>0</v>
      </c>
      <c r="E45" s="37">
        <f t="shared" si="6"/>
        <v>15.653</v>
      </c>
      <c r="F45" s="38">
        <f t="shared" si="8"/>
        <v>71954.545454545456</v>
      </c>
      <c r="G45" s="39">
        <v>87065</v>
      </c>
      <c r="H45" s="40">
        <f t="shared" si="7"/>
        <v>5562.1925509487</v>
      </c>
    </row>
    <row r="46" spans="1:8" x14ac:dyDescent="0.25">
      <c r="A46" s="34" t="s">
        <v>24</v>
      </c>
      <c r="B46" s="35"/>
      <c r="C46" s="36">
        <v>19.257000000000001</v>
      </c>
      <c r="D46" s="36">
        <v>0</v>
      </c>
      <c r="E46" s="37">
        <f t="shared" si="6"/>
        <v>19.257000000000001</v>
      </c>
      <c r="F46" s="38">
        <f t="shared" si="8"/>
        <v>86898.347107438021</v>
      </c>
      <c r="G46" s="39">
        <v>105147</v>
      </c>
      <c r="H46" s="40">
        <f t="shared" si="7"/>
        <v>5460.1962922573603</v>
      </c>
    </row>
    <row r="47" spans="1:8" x14ac:dyDescent="0.25">
      <c r="A47" s="34" t="s">
        <v>25</v>
      </c>
      <c r="B47" s="35"/>
      <c r="C47" s="36">
        <v>21.625</v>
      </c>
      <c r="D47" s="36">
        <v>0</v>
      </c>
      <c r="E47" s="37">
        <f t="shared" si="6"/>
        <v>21.625</v>
      </c>
      <c r="F47" s="38">
        <f t="shared" si="8"/>
        <v>96462.809917355378</v>
      </c>
      <c r="G47" s="39">
        <v>116720</v>
      </c>
      <c r="H47" s="40">
        <f t="shared" si="7"/>
        <v>5397.4566473988443</v>
      </c>
    </row>
    <row r="48" spans="1:8" ht="15.75" thickBot="1" x14ac:dyDescent="0.3">
      <c r="A48" s="34" t="s">
        <v>26</v>
      </c>
      <c r="B48" s="35"/>
      <c r="C48" s="36">
        <v>19.952999999999999</v>
      </c>
      <c r="D48" s="36">
        <v>0</v>
      </c>
      <c r="E48" s="37">
        <f t="shared" si="6"/>
        <v>19.952999999999999</v>
      </c>
      <c r="F48" s="38">
        <f t="shared" si="8"/>
        <v>89709.900826446275</v>
      </c>
      <c r="G48" s="39">
        <v>108548.98</v>
      </c>
      <c r="H48" s="40">
        <f t="shared" si="7"/>
        <v>5440.233548839773</v>
      </c>
    </row>
    <row r="49" spans="1:8" ht="15.75" thickBot="1" x14ac:dyDescent="0.3">
      <c r="A49" s="41"/>
      <c r="B49" s="41"/>
      <c r="C49" s="42">
        <f>SUBTOTAL(9,C37:C48)</f>
        <v>207.58400000000003</v>
      </c>
      <c r="D49" s="42">
        <f>SUBTOTAL(9,D37:D48)</f>
        <v>0</v>
      </c>
      <c r="E49" s="42">
        <f>C49+D49</f>
        <v>207.58400000000003</v>
      </c>
      <c r="F49" s="42">
        <f>SUBTOTAL(9,F37:F48)</f>
        <v>867904.47933884291</v>
      </c>
      <c r="G49" s="43">
        <f>SUBTOTAL(9,G37:G48)</f>
        <v>1050164.42</v>
      </c>
      <c r="H49" s="44">
        <f t="shared" si="7"/>
        <v>5058.9853745953433</v>
      </c>
    </row>
    <row r="51" spans="1:8" x14ac:dyDescent="0.25">
      <c r="E51" s="7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6"/>
  <sheetViews>
    <sheetView topLeftCell="A19" workbookViewId="0">
      <selection activeCell="B58" sqref="B58"/>
    </sheetView>
  </sheetViews>
  <sheetFormatPr defaultRowHeight="15" x14ac:dyDescent="0.25"/>
  <cols>
    <col min="1" max="1" width="14.28515625" customWidth="1"/>
    <col min="2" max="2" width="12.140625" customWidth="1"/>
    <col min="3" max="5" width="19.42578125" customWidth="1"/>
  </cols>
  <sheetData>
    <row r="2" spans="1:7" ht="15.75" x14ac:dyDescent="0.25">
      <c r="A2" s="45" t="s">
        <v>43</v>
      </c>
      <c r="B2" s="46"/>
      <c r="C2" s="46"/>
      <c r="D2" s="47"/>
    </row>
    <row r="3" spans="1:7" ht="15.75" thickBot="1" x14ac:dyDescent="0.3">
      <c r="A3" s="47"/>
      <c r="B3" s="47"/>
      <c r="C3" s="47"/>
      <c r="D3" s="47"/>
    </row>
    <row r="4" spans="1:7" x14ac:dyDescent="0.25">
      <c r="A4" s="71" t="s">
        <v>52</v>
      </c>
      <c r="B4" s="72"/>
      <c r="C4" s="72"/>
      <c r="D4" s="73"/>
    </row>
    <row r="5" spans="1:7" ht="27" thickBot="1" x14ac:dyDescent="0.3">
      <c r="A5" s="48" t="s">
        <v>1</v>
      </c>
      <c r="B5" s="49" t="s">
        <v>44</v>
      </c>
      <c r="C5" s="50" t="s">
        <v>45</v>
      </c>
      <c r="D5" s="51" t="s">
        <v>46</v>
      </c>
    </row>
    <row r="6" spans="1:7" x14ac:dyDescent="0.25">
      <c r="A6" s="52" t="s">
        <v>15</v>
      </c>
      <c r="B6" s="53">
        <v>196.99889000000002</v>
      </c>
      <c r="C6" s="54">
        <f>D6/1.21</f>
        <v>98948.380165289258</v>
      </c>
      <c r="D6" s="55">
        <v>119727.54</v>
      </c>
      <c r="F6" s="57"/>
      <c r="G6" s="56"/>
    </row>
    <row r="7" spans="1:7" x14ac:dyDescent="0.25">
      <c r="A7" s="58" t="s">
        <v>16</v>
      </c>
      <c r="B7" s="59">
        <v>133.14407999999997</v>
      </c>
      <c r="C7" s="54">
        <f t="shared" ref="C7:C17" si="0">D7/1.21</f>
        <v>86493.033057851251</v>
      </c>
      <c r="D7" s="60">
        <v>104656.57</v>
      </c>
      <c r="F7" s="57"/>
      <c r="G7" s="56"/>
    </row>
    <row r="8" spans="1:7" x14ac:dyDescent="0.25">
      <c r="A8" s="61" t="s">
        <v>17</v>
      </c>
      <c r="B8" s="59">
        <v>98.230419999999995</v>
      </c>
      <c r="C8" s="54">
        <f t="shared" si="0"/>
        <v>68321.520661157017</v>
      </c>
      <c r="D8" s="60">
        <v>82669.039999999994</v>
      </c>
      <c r="F8" s="57"/>
      <c r="G8" s="56"/>
    </row>
    <row r="9" spans="1:7" x14ac:dyDescent="0.25">
      <c r="A9" s="61" t="s">
        <v>18</v>
      </c>
      <c r="B9" s="59">
        <v>86.145539999999997</v>
      </c>
      <c r="C9" s="54">
        <f t="shared" si="0"/>
        <v>62031.685950413223</v>
      </c>
      <c r="D9" s="60">
        <v>75058.34</v>
      </c>
      <c r="F9" s="57"/>
      <c r="G9" s="56"/>
    </row>
    <row r="10" spans="1:7" x14ac:dyDescent="0.25">
      <c r="A10" s="61" t="s">
        <v>19</v>
      </c>
      <c r="B10" s="59">
        <v>35.17501</v>
      </c>
      <c r="C10" s="54">
        <f t="shared" si="0"/>
        <v>35503.057851239668</v>
      </c>
      <c r="D10" s="60">
        <v>42958.7</v>
      </c>
      <c r="F10" s="57"/>
      <c r="G10" s="56"/>
    </row>
    <row r="11" spans="1:7" x14ac:dyDescent="0.25">
      <c r="A11" s="61" t="s">
        <v>20</v>
      </c>
      <c r="B11" s="59">
        <v>16.568150000000003</v>
      </c>
      <c r="C11" s="54">
        <f t="shared" si="0"/>
        <v>25818.760330578512</v>
      </c>
      <c r="D11" s="60">
        <v>31240.7</v>
      </c>
      <c r="F11" s="57"/>
      <c r="G11" s="56"/>
    </row>
    <row r="12" spans="1:7" x14ac:dyDescent="0.25">
      <c r="A12" s="61" t="s">
        <v>21</v>
      </c>
      <c r="B12" s="59">
        <v>5.0051300000000003</v>
      </c>
      <c r="C12" s="54">
        <f t="shared" si="0"/>
        <v>19800.537190082647</v>
      </c>
      <c r="D12" s="60">
        <v>23958.65</v>
      </c>
      <c r="F12" s="57"/>
      <c r="G12" s="56"/>
    </row>
    <row r="13" spans="1:7" x14ac:dyDescent="0.25">
      <c r="A13" s="61" t="s">
        <v>22</v>
      </c>
      <c r="B13" s="59">
        <v>4.9710700000000001</v>
      </c>
      <c r="C13" s="54">
        <f t="shared" si="0"/>
        <v>19680.462809917357</v>
      </c>
      <c r="D13" s="60">
        <v>23813.360000000001</v>
      </c>
      <c r="F13" s="57"/>
      <c r="G13" s="56"/>
    </row>
    <row r="14" spans="1:7" x14ac:dyDescent="0.25">
      <c r="A14" s="61" t="s">
        <v>23</v>
      </c>
      <c r="B14" s="59">
        <v>40.450580000000002</v>
      </c>
      <c r="C14" s="54">
        <f t="shared" si="0"/>
        <v>38146.479338842975</v>
      </c>
      <c r="D14" s="60">
        <v>46157.24</v>
      </c>
      <c r="F14" s="57"/>
      <c r="G14" s="56"/>
    </row>
    <row r="15" spans="1:7" x14ac:dyDescent="0.25">
      <c r="A15" s="61" t="s">
        <v>24</v>
      </c>
      <c r="B15" s="59">
        <v>91.876149999999996</v>
      </c>
      <c r="C15" s="54">
        <f t="shared" si="0"/>
        <v>64911.942148760332</v>
      </c>
      <c r="D15" s="60">
        <v>78543.45</v>
      </c>
      <c r="F15" s="57"/>
      <c r="G15" s="56"/>
    </row>
    <row r="16" spans="1:7" x14ac:dyDescent="0.25">
      <c r="A16" s="61" t="s">
        <v>25</v>
      </c>
      <c r="B16" s="59">
        <v>130.732</v>
      </c>
      <c r="C16" s="54">
        <f t="shared" si="0"/>
        <v>47971.487603305788</v>
      </c>
      <c r="D16" s="60">
        <v>58045.5</v>
      </c>
      <c r="F16" s="57"/>
      <c r="G16" s="56"/>
    </row>
    <row r="17" spans="1:7" ht="15.75" thickBot="1" x14ac:dyDescent="0.3">
      <c r="A17" s="62" t="s">
        <v>26</v>
      </c>
      <c r="B17" s="59">
        <v>130.84594000000001</v>
      </c>
      <c r="C17" s="54">
        <f t="shared" si="0"/>
        <v>85194.553719008269</v>
      </c>
      <c r="D17" s="60">
        <v>103085.41</v>
      </c>
      <c r="F17" s="57"/>
      <c r="G17" s="56"/>
    </row>
    <row r="18" spans="1:7" ht="15.75" thickBot="1" x14ac:dyDescent="0.3">
      <c r="A18" s="63" t="s">
        <v>47</v>
      </c>
      <c r="B18" s="64">
        <f>SUM(B6:B17)</f>
        <v>970.14296000000002</v>
      </c>
      <c r="C18" s="65">
        <f>SUM(C6:C17)</f>
        <v>652821.90082644625</v>
      </c>
      <c r="D18" s="66">
        <f>SUM(D6:D17)</f>
        <v>789914.5</v>
      </c>
      <c r="E18" s="67">
        <f>D18/B18</f>
        <v>814.22484372818622</v>
      </c>
    </row>
    <row r="21" spans="1:7" ht="15.75" x14ac:dyDescent="0.25">
      <c r="A21" s="45" t="s">
        <v>48</v>
      </c>
      <c r="B21" s="46"/>
      <c r="C21" s="46"/>
      <c r="D21" s="47"/>
    </row>
    <row r="22" spans="1:7" ht="15.75" thickBot="1" x14ac:dyDescent="0.3">
      <c r="A22" s="47"/>
      <c r="B22" s="47"/>
      <c r="C22" s="47"/>
      <c r="D22" s="47"/>
    </row>
    <row r="23" spans="1:7" x14ac:dyDescent="0.25">
      <c r="A23" s="71" t="s">
        <v>52</v>
      </c>
      <c r="B23" s="72"/>
      <c r="C23" s="72"/>
      <c r="D23" s="73"/>
    </row>
    <row r="24" spans="1:7" ht="27" thickBot="1" x14ac:dyDescent="0.3">
      <c r="A24" s="48" t="s">
        <v>1</v>
      </c>
      <c r="B24" s="49" t="s">
        <v>44</v>
      </c>
      <c r="C24" s="50" t="s">
        <v>45</v>
      </c>
      <c r="D24" s="51" t="s">
        <v>46</v>
      </c>
    </row>
    <row r="25" spans="1:7" x14ac:dyDescent="0.25">
      <c r="A25" s="52" t="s">
        <v>15</v>
      </c>
      <c r="B25" s="53">
        <v>137.51261</v>
      </c>
      <c r="C25" s="54">
        <f>D25/1.21</f>
        <v>90882.231404958686</v>
      </c>
      <c r="D25" s="55">
        <v>109967.5</v>
      </c>
    </row>
    <row r="26" spans="1:7" x14ac:dyDescent="0.25">
      <c r="A26" s="58" t="s">
        <v>16</v>
      </c>
      <c r="B26" s="59">
        <v>144.37612999999999</v>
      </c>
      <c r="C26" s="54">
        <f t="shared" ref="C26:C36" si="1">D26/1.21</f>
        <v>94548.25619834711</v>
      </c>
      <c r="D26" s="60">
        <v>114403.39</v>
      </c>
    </row>
    <row r="27" spans="1:7" x14ac:dyDescent="0.25">
      <c r="A27" s="61" t="s">
        <v>17</v>
      </c>
      <c r="B27" s="59">
        <v>142.51351</v>
      </c>
      <c r="C27" s="54">
        <f t="shared" si="1"/>
        <v>93553.231404958686</v>
      </c>
      <c r="D27" s="60">
        <v>113199.41</v>
      </c>
    </row>
    <row r="28" spans="1:7" x14ac:dyDescent="0.25">
      <c r="A28" s="61" t="s">
        <v>18</v>
      </c>
      <c r="B28" s="59">
        <v>45.0623</v>
      </c>
      <c r="C28" s="54">
        <f t="shared" si="1"/>
        <v>41501.760330578509</v>
      </c>
      <c r="D28" s="60">
        <v>50217.13</v>
      </c>
    </row>
    <row r="29" spans="1:7" x14ac:dyDescent="0.25">
      <c r="A29" s="61" t="s">
        <v>19</v>
      </c>
      <c r="B29" s="59">
        <v>18.136089999999999</v>
      </c>
      <c r="C29" s="54">
        <f t="shared" si="1"/>
        <v>27119.661157024795</v>
      </c>
      <c r="D29" s="60">
        <v>32814.79</v>
      </c>
    </row>
    <row r="30" spans="1:7" x14ac:dyDescent="0.25">
      <c r="A30" s="61" t="s">
        <v>20</v>
      </c>
      <c r="B30" s="59">
        <v>15.781829999999999</v>
      </c>
      <c r="C30" s="54">
        <f t="shared" si="1"/>
        <v>25862.173553719007</v>
      </c>
      <c r="D30" s="60">
        <v>31293.23</v>
      </c>
    </row>
    <row r="31" spans="1:7" x14ac:dyDescent="0.25">
      <c r="A31" s="61" t="s">
        <v>21</v>
      </c>
      <c r="B31" s="59">
        <v>4.4787299999999997</v>
      </c>
      <c r="C31" s="54">
        <f t="shared" si="1"/>
        <v>19824.859504132233</v>
      </c>
      <c r="D31" s="60">
        <v>23988.080000000002</v>
      </c>
    </row>
    <row r="32" spans="1:7" x14ac:dyDescent="0.25">
      <c r="A32" s="61" t="s">
        <v>22</v>
      </c>
      <c r="B32" s="59">
        <v>3.3648400000000001</v>
      </c>
      <c r="C32" s="54">
        <f t="shared" si="1"/>
        <v>19229.89256198347</v>
      </c>
      <c r="D32" s="60">
        <v>23268.17</v>
      </c>
    </row>
    <row r="33" spans="1:5" x14ac:dyDescent="0.25">
      <c r="A33" s="61" t="s">
        <v>23</v>
      </c>
      <c r="B33" s="59">
        <v>9.0980899999999991</v>
      </c>
      <c r="C33" s="54">
        <f t="shared" si="1"/>
        <v>26578.801652892562</v>
      </c>
      <c r="D33" s="60">
        <v>32160.35</v>
      </c>
    </row>
    <row r="34" spans="1:5" x14ac:dyDescent="0.25">
      <c r="A34" s="61" t="s">
        <v>24</v>
      </c>
      <c r="B34" s="59">
        <v>76.052319999999995</v>
      </c>
      <c r="C34" s="54">
        <f t="shared" si="1"/>
        <v>58054.46280991735</v>
      </c>
      <c r="D34" s="60">
        <v>70245.899999999994</v>
      </c>
    </row>
    <row r="35" spans="1:5" x14ac:dyDescent="0.25">
      <c r="A35" s="61" t="s">
        <v>25</v>
      </c>
      <c r="B35" s="59">
        <v>109.31861000000001</v>
      </c>
      <c r="C35" s="54">
        <f t="shared" si="1"/>
        <v>75822.958677685951</v>
      </c>
      <c r="D35" s="60">
        <v>91745.78</v>
      </c>
    </row>
    <row r="36" spans="1:5" ht="15.75" thickBot="1" x14ac:dyDescent="0.3">
      <c r="A36" s="62" t="s">
        <v>26</v>
      </c>
      <c r="B36" s="59">
        <v>118.64658</v>
      </c>
      <c r="C36" s="54">
        <f t="shared" si="1"/>
        <v>80805.322314049597</v>
      </c>
      <c r="D36" s="60">
        <v>97774.44</v>
      </c>
    </row>
    <row r="37" spans="1:5" ht="15.75" thickBot="1" x14ac:dyDescent="0.3">
      <c r="A37" s="63" t="s">
        <v>49</v>
      </c>
      <c r="B37" s="64">
        <f>SUM(B25:B36)</f>
        <v>824.34163999999998</v>
      </c>
      <c r="C37" s="65">
        <f>SUM(C25:C36)</f>
        <v>653783.61157024791</v>
      </c>
      <c r="D37" s="66">
        <f>SUM(D25:D36)</f>
        <v>791078.17000000016</v>
      </c>
      <c r="E37" s="67">
        <f>D37/B37</f>
        <v>959.64844139136312</v>
      </c>
    </row>
    <row r="40" spans="1:5" ht="15.75" x14ac:dyDescent="0.25">
      <c r="A40" s="45" t="s">
        <v>50</v>
      </c>
      <c r="B40" s="46"/>
      <c r="C40" s="46"/>
      <c r="D40" s="47"/>
    </row>
    <row r="41" spans="1:5" ht="15.75" thickBot="1" x14ac:dyDescent="0.3">
      <c r="A41" s="47"/>
      <c r="B41" s="47"/>
      <c r="C41" s="47"/>
      <c r="D41" s="47"/>
    </row>
    <row r="42" spans="1:5" x14ac:dyDescent="0.25">
      <c r="A42" s="71" t="s">
        <v>52</v>
      </c>
      <c r="B42" s="72"/>
      <c r="C42" s="72"/>
      <c r="D42" s="73"/>
    </row>
    <row r="43" spans="1:5" ht="27" thickBot="1" x14ac:dyDescent="0.3">
      <c r="A43" s="48" t="s">
        <v>1</v>
      </c>
      <c r="B43" s="49" t="s">
        <v>44</v>
      </c>
      <c r="C43" s="50" t="s">
        <v>45</v>
      </c>
      <c r="D43" s="51" t="s">
        <v>46</v>
      </c>
    </row>
    <row r="44" spans="1:5" x14ac:dyDescent="0.25">
      <c r="A44" s="52" t="s">
        <v>15</v>
      </c>
      <c r="B44" s="53">
        <v>147.64543</v>
      </c>
      <c r="C44" s="54">
        <f>D44/1.21</f>
        <v>121947.10743801654</v>
      </c>
      <c r="D44" s="55">
        <v>147556</v>
      </c>
    </row>
    <row r="45" spans="1:5" x14ac:dyDescent="0.25">
      <c r="A45" s="58" t="s">
        <v>16</v>
      </c>
      <c r="B45" s="59">
        <v>103.34425</v>
      </c>
      <c r="C45" s="54">
        <f t="shared" ref="C45:C55" si="2">D45/1.21</f>
        <v>89636.338842975209</v>
      </c>
      <c r="D45" s="60">
        <v>108459.97</v>
      </c>
    </row>
    <row r="46" spans="1:5" x14ac:dyDescent="0.25">
      <c r="A46" s="61" t="s">
        <v>17</v>
      </c>
      <c r="B46" s="59">
        <v>81.124979999999994</v>
      </c>
      <c r="C46" s="54">
        <f t="shared" si="2"/>
        <v>73430.933884297512</v>
      </c>
      <c r="D46" s="60">
        <v>88851.43</v>
      </c>
    </row>
    <row r="47" spans="1:5" x14ac:dyDescent="0.25">
      <c r="A47" s="61" t="s">
        <v>18</v>
      </c>
      <c r="B47" s="59">
        <v>53.332349999999998</v>
      </c>
      <c r="C47" s="54">
        <f t="shared" si="2"/>
        <v>53160.330578512396</v>
      </c>
      <c r="D47" s="60">
        <v>64324</v>
      </c>
    </row>
    <row r="48" spans="1:5" x14ac:dyDescent="0.25">
      <c r="A48" s="61" t="s">
        <v>19</v>
      </c>
      <c r="B48" s="59">
        <v>43.44652</v>
      </c>
      <c r="C48" s="54">
        <f t="shared" si="2"/>
        <v>47188.14876033058</v>
      </c>
      <c r="D48" s="60">
        <v>57097.66</v>
      </c>
    </row>
    <row r="49" spans="1:5" x14ac:dyDescent="0.25">
      <c r="A49" s="61" t="s">
        <v>20</v>
      </c>
      <c r="B49" s="59">
        <v>14.942019999999999</v>
      </c>
      <c r="C49" s="54">
        <f t="shared" si="2"/>
        <v>25161.066115702481</v>
      </c>
      <c r="D49" s="60">
        <v>30444.89</v>
      </c>
    </row>
    <row r="50" spans="1:5" x14ac:dyDescent="0.25">
      <c r="A50" s="61" t="s">
        <v>21</v>
      </c>
      <c r="B50" s="59">
        <v>2.1436700000000002</v>
      </c>
      <c r="C50" s="54">
        <f t="shared" si="2"/>
        <v>15826.719008264465</v>
      </c>
      <c r="D50" s="60">
        <v>19150.330000000002</v>
      </c>
    </row>
    <row r="51" spans="1:5" x14ac:dyDescent="0.25">
      <c r="A51" s="61" t="s">
        <v>22</v>
      </c>
      <c r="B51" s="59">
        <v>6.2061299999999999</v>
      </c>
      <c r="C51" s="54">
        <f t="shared" si="2"/>
        <v>18789.652892561982</v>
      </c>
      <c r="D51" s="60">
        <v>22735.48</v>
      </c>
    </row>
    <row r="52" spans="1:5" x14ac:dyDescent="0.25">
      <c r="A52" s="61" t="s">
        <v>23</v>
      </c>
      <c r="B52" s="59">
        <v>17.333690000000001</v>
      </c>
      <c r="C52" s="54">
        <f t="shared" si="2"/>
        <v>26905.421487603307</v>
      </c>
      <c r="D52" s="60">
        <v>32555.56</v>
      </c>
    </row>
    <row r="53" spans="1:5" x14ac:dyDescent="0.25">
      <c r="A53" s="61" t="s">
        <v>24</v>
      </c>
      <c r="B53" s="59">
        <v>52.461480000000002</v>
      </c>
      <c r="C53" s="54">
        <f t="shared" si="2"/>
        <v>52525.512396694219</v>
      </c>
      <c r="D53" s="60">
        <v>63555.87</v>
      </c>
    </row>
    <row r="54" spans="1:5" x14ac:dyDescent="0.25">
      <c r="A54" s="61" t="s">
        <v>25</v>
      </c>
      <c r="B54" s="59">
        <v>75.930400000000006</v>
      </c>
      <c r="C54" s="54">
        <f t="shared" si="2"/>
        <v>69642.330578512396</v>
      </c>
      <c r="D54" s="60">
        <v>84267.22</v>
      </c>
    </row>
    <row r="55" spans="1:5" ht="15.75" thickBot="1" x14ac:dyDescent="0.3">
      <c r="A55" s="68" t="s">
        <v>26</v>
      </c>
      <c r="B55" s="69">
        <v>70.231849999999994</v>
      </c>
      <c r="C55" s="54">
        <f t="shared" si="2"/>
        <v>65486.165289256198</v>
      </c>
      <c r="D55" s="70">
        <v>79238.259999999995</v>
      </c>
    </row>
    <row r="56" spans="1:5" ht="15.75" thickBot="1" x14ac:dyDescent="0.3">
      <c r="A56" s="63" t="s">
        <v>51</v>
      </c>
      <c r="B56" s="64">
        <f>SUM(B44:B55)</f>
        <v>668.14277000000004</v>
      </c>
      <c r="C56" s="65">
        <f>SUM(C44:C55)</f>
        <v>659699.72727272729</v>
      </c>
      <c r="D56" s="66">
        <f>SUM(D44:D55)</f>
        <v>798236.67000000016</v>
      </c>
      <c r="E56" s="67">
        <f>D56/B56</f>
        <v>1194.7097324722979</v>
      </c>
    </row>
  </sheetData>
  <mergeCells count="3">
    <mergeCell ref="A4:D4"/>
    <mergeCell ref="A23:D23"/>
    <mergeCell ref="A42:D42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opLeftCell="A55" workbookViewId="0">
      <selection activeCell="G84" sqref="G84"/>
    </sheetView>
  </sheetViews>
  <sheetFormatPr defaultRowHeight="15" x14ac:dyDescent="0.25"/>
  <cols>
    <col min="1" max="1" width="10.42578125" customWidth="1"/>
    <col min="2" max="2" width="16.85546875" customWidth="1"/>
  </cols>
  <sheetData>
    <row r="1" spans="1:15" x14ac:dyDescent="0.25">
      <c r="A1" s="1" t="s">
        <v>27</v>
      </c>
    </row>
    <row r="2" spans="1:15" ht="15.75" thickBot="1" x14ac:dyDescent="0.3">
      <c r="A2" s="2"/>
    </row>
    <row r="3" spans="1:15" x14ac:dyDescent="0.25">
      <c r="A3" s="3"/>
      <c r="B3" s="4"/>
      <c r="C3" s="5"/>
      <c r="D3" s="5"/>
      <c r="E3" s="5"/>
      <c r="F3" s="6"/>
      <c r="G3" s="6"/>
      <c r="H3" s="6"/>
      <c r="I3" s="6"/>
      <c r="J3" s="6"/>
      <c r="K3" s="6"/>
      <c r="L3" s="6"/>
      <c r="M3" s="7"/>
    </row>
    <row r="4" spans="1:15" ht="51.75" x14ac:dyDescent="0.25">
      <c r="A4" s="8" t="s">
        <v>0</v>
      </c>
      <c r="B4" s="9" t="s">
        <v>1</v>
      </c>
      <c r="C4" s="10" t="s">
        <v>13</v>
      </c>
      <c r="D4" s="10" t="s">
        <v>14</v>
      </c>
      <c r="E4" s="10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  <c r="L4" s="11" t="s">
        <v>9</v>
      </c>
      <c r="M4" s="12" t="s">
        <v>10</v>
      </c>
      <c r="O4" s="25" t="s">
        <v>31</v>
      </c>
    </row>
    <row r="5" spans="1:15" x14ac:dyDescent="0.2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</row>
    <row r="6" spans="1:15" x14ac:dyDescent="0.25">
      <c r="A6" s="74">
        <v>32121661</v>
      </c>
      <c r="B6" s="16" t="s">
        <v>15</v>
      </c>
      <c r="C6" s="17">
        <v>210</v>
      </c>
      <c r="D6" s="17">
        <f t="shared" ref="D6:D7" si="0">C6</f>
        <v>210</v>
      </c>
      <c r="E6" s="17"/>
      <c r="F6" s="18"/>
      <c r="G6" s="18"/>
      <c r="H6" s="18"/>
      <c r="I6" s="19"/>
      <c r="J6" s="19"/>
      <c r="K6" s="19"/>
      <c r="L6" s="19">
        <f>M6/1.15</f>
        <v>16148.695652173914</v>
      </c>
      <c r="M6" s="23">
        <v>18571</v>
      </c>
      <c r="O6">
        <f>L6/C6</f>
        <v>76.898550724637687</v>
      </c>
    </row>
    <row r="7" spans="1:15" x14ac:dyDescent="0.25">
      <c r="A7" s="75"/>
      <c r="B7" s="16" t="s">
        <v>16</v>
      </c>
      <c r="C7" s="17">
        <v>209</v>
      </c>
      <c r="D7" s="17">
        <f t="shared" si="0"/>
        <v>209</v>
      </c>
      <c r="E7" s="17"/>
      <c r="F7" s="18"/>
      <c r="G7" s="18"/>
      <c r="H7" s="18"/>
      <c r="I7" s="19"/>
      <c r="J7" s="19"/>
      <c r="K7" s="19"/>
      <c r="L7" s="19">
        <f t="shared" ref="L7:L17" si="1">M7/1.15</f>
        <v>16072.17391304348</v>
      </c>
      <c r="M7" s="23">
        <v>18483</v>
      </c>
      <c r="O7">
        <f t="shared" ref="O7:O17" si="2">L7/C7</f>
        <v>76.900353650925737</v>
      </c>
    </row>
    <row r="8" spans="1:15" x14ac:dyDescent="0.25">
      <c r="A8" s="75"/>
      <c r="B8" s="16" t="s">
        <v>17</v>
      </c>
      <c r="C8" s="17">
        <v>241</v>
      </c>
      <c r="D8" s="17">
        <f>C8</f>
        <v>241</v>
      </c>
      <c r="E8" s="17"/>
      <c r="F8" s="18"/>
      <c r="G8" s="18"/>
      <c r="H8" s="18"/>
      <c r="I8" s="19"/>
      <c r="J8" s="19"/>
      <c r="K8" s="19"/>
      <c r="L8" s="19">
        <f t="shared" si="1"/>
        <v>18533.043478260872</v>
      </c>
      <c r="M8" s="23">
        <v>21313</v>
      </c>
      <c r="O8">
        <f t="shared" si="2"/>
        <v>76.900595345480795</v>
      </c>
    </row>
    <row r="9" spans="1:15" x14ac:dyDescent="0.25">
      <c r="A9" s="75"/>
      <c r="B9" s="16" t="s">
        <v>18</v>
      </c>
      <c r="C9" s="17">
        <v>184</v>
      </c>
      <c r="D9" s="17">
        <f t="shared" ref="D9:D17" si="3">C9</f>
        <v>184</v>
      </c>
      <c r="E9" s="17"/>
      <c r="F9" s="18"/>
      <c r="G9" s="18"/>
      <c r="H9" s="18"/>
      <c r="I9" s="19"/>
      <c r="J9" s="19"/>
      <c r="K9" s="19"/>
      <c r="L9" s="19">
        <f t="shared" si="1"/>
        <v>14149.565217391306</v>
      </c>
      <c r="M9" s="23">
        <v>16272</v>
      </c>
      <c r="O9">
        <f t="shared" si="2"/>
        <v>76.899810964083187</v>
      </c>
    </row>
    <row r="10" spans="1:15" x14ac:dyDescent="0.25">
      <c r="A10" s="75"/>
      <c r="B10" s="16" t="s">
        <v>19</v>
      </c>
      <c r="C10" s="17">
        <v>175</v>
      </c>
      <c r="D10" s="17">
        <f t="shared" si="3"/>
        <v>175</v>
      </c>
      <c r="E10" s="17"/>
      <c r="F10" s="18"/>
      <c r="G10" s="18"/>
      <c r="H10" s="18"/>
      <c r="I10" s="19"/>
      <c r="J10" s="19"/>
      <c r="K10" s="19"/>
      <c r="L10" s="19">
        <f t="shared" si="1"/>
        <v>13457.391304347828</v>
      </c>
      <c r="M10" s="23">
        <v>15476</v>
      </c>
      <c r="O10">
        <f t="shared" si="2"/>
        <v>76.899378881987587</v>
      </c>
    </row>
    <row r="11" spans="1:15" x14ac:dyDescent="0.25">
      <c r="A11" s="75"/>
      <c r="B11" s="16" t="s">
        <v>20</v>
      </c>
      <c r="C11" s="17">
        <v>132</v>
      </c>
      <c r="D11" s="17">
        <f t="shared" si="3"/>
        <v>132</v>
      </c>
      <c r="E11" s="17"/>
      <c r="F11" s="18"/>
      <c r="G11" s="18"/>
      <c r="H11" s="18"/>
      <c r="I11" s="19"/>
      <c r="J11" s="19"/>
      <c r="K11" s="19"/>
      <c r="L11" s="19">
        <f t="shared" si="1"/>
        <v>10150.434782608696</v>
      </c>
      <c r="M11" s="23">
        <v>11673</v>
      </c>
      <c r="O11">
        <f t="shared" si="2"/>
        <v>76.897233201581031</v>
      </c>
    </row>
    <row r="12" spans="1:15" x14ac:dyDescent="0.25">
      <c r="A12" s="75"/>
      <c r="B12" s="16" t="s">
        <v>21</v>
      </c>
      <c r="C12" s="17">
        <v>57</v>
      </c>
      <c r="D12" s="17">
        <f t="shared" si="3"/>
        <v>57</v>
      </c>
      <c r="E12" s="17"/>
      <c r="F12" s="18"/>
      <c r="G12" s="18"/>
      <c r="H12" s="18"/>
      <c r="I12" s="19"/>
      <c r="J12" s="19"/>
      <c r="K12" s="19"/>
      <c r="L12" s="19">
        <f t="shared" si="1"/>
        <v>4383.4782608695659</v>
      </c>
      <c r="M12" s="23">
        <v>5041</v>
      </c>
      <c r="O12">
        <f t="shared" si="2"/>
        <v>76.903127383676591</v>
      </c>
    </row>
    <row r="13" spans="1:15" x14ac:dyDescent="0.25">
      <c r="A13" s="75"/>
      <c r="B13" s="24" t="s">
        <v>22</v>
      </c>
      <c r="C13" s="17">
        <v>32</v>
      </c>
      <c r="D13" s="17">
        <f t="shared" si="3"/>
        <v>32</v>
      </c>
      <c r="E13" s="17"/>
      <c r="F13" s="18"/>
      <c r="G13" s="18"/>
      <c r="H13" s="18"/>
      <c r="I13" s="19"/>
      <c r="J13" s="19"/>
      <c r="K13" s="19"/>
      <c r="L13" s="19">
        <f t="shared" si="1"/>
        <v>2460.8695652173915</v>
      </c>
      <c r="M13" s="23">
        <v>2830</v>
      </c>
      <c r="O13">
        <f t="shared" si="2"/>
        <v>76.902173913043484</v>
      </c>
    </row>
    <row r="14" spans="1:15" x14ac:dyDescent="0.25">
      <c r="A14" s="75"/>
      <c r="B14" s="24" t="s">
        <v>23</v>
      </c>
      <c r="C14" s="17">
        <v>136</v>
      </c>
      <c r="D14" s="17">
        <f t="shared" si="3"/>
        <v>136</v>
      </c>
      <c r="E14" s="17"/>
      <c r="F14" s="18"/>
      <c r="G14" s="18"/>
      <c r="H14" s="18"/>
      <c r="I14" s="19"/>
      <c r="J14" s="19"/>
      <c r="K14" s="19"/>
      <c r="L14" s="19">
        <f t="shared" si="1"/>
        <v>10458.260869565218</v>
      </c>
      <c r="M14" s="23">
        <v>12027</v>
      </c>
      <c r="O14">
        <f t="shared" si="2"/>
        <v>76.898976982097196</v>
      </c>
    </row>
    <row r="15" spans="1:15" x14ac:dyDescent="0.25">
      <c r="A15" s="75"/>
      <c r="B15" s="24" t="s">
        <v>24</v>
      </c>
      <c r="C15" s="17">
        <v>213</v>
      </c>
      <c r="D15" s="17">
        <f t="shared" si="3"/>
        <v>213</v>
      </c>
      <c r="E15" s="17"/>
      <c r="F15" s="18"/>
      <c r="G15" s="18"/>
      <c r="H15" s="18"/>
      <c r="I15" s="19"/>
      <c r="J15" s="19"/>
      <c r="K15" s="19"/>
      <c r="L15" s="19">
        <f t="shared" si="1"/>
        <v>16380.000000000002</v>
      </c>
      <c r="M15" s="23">
        <v>18837</v>
      </c>
      <c r="O15">
        <f t="shared" si="2"/>
        <v>76.901408450704238</v>
      </c>
    </row>
    <row r="16" spans="1:15" x14ac:dyDescent="0.25">
      <c r="A16" s="75"/>
      <c r="B16" s="24" t="s">
        <v>25</v>
      </c>
      <c r="C16" s="17">
        <v>286</v>
      </c>
      <c r="D16" s="17">
        <f t="shared" si="3"/>
        <v>286</v>
      </c>
      <c r="E16" s="17"/>
      <c r="F16" s="18"/>
      <c r="G16" s="18"/>
      <c r="H16" s="18"/>
      <c r="I16" s="19"/>
      <c r="J16" s="19"/>
      <c r="K16" s="19"/>
      <c r="L16" s="19">
        <f t="shared" si="1"/>
        <v>21993.043478260872</v>
      </c>
      <c r="M16" s="23">
        <v>25292</v>
      </c>
      <c r="O16">
        <f t="shared" si="2"/>
        <v>76.898753420492554</v>
      </c>
    </row>
    <row r="17" spans="1:15" x14ac:dyDescent="0.25">
      <c r="A17" s="75"/>
      <c r="B17" s="24" t="s">
        <v>26</v>
      </c>
      <c r="C17" s="17">
        <v>156</v>
      </c>
      <c r="D17" s="17">
        <f t="shared" si="3"/>
        <v>156</v>
      </c>
      <c r="E17" s="17"/>
      <c r="F17" s="18"/>
      <c r="G17" s="18"/>
      <c r="H17" s="18"/>
      <c r="I17" s="19"/>
      <c r="J17" s="19"/>
      <c r="K17" s="19"/>
      <c r="L17" s="19">
        <f t="shared" si="1"/>
        <v>11996.521739130436</v>
      </c>
      <c r="M17" s="23">
        <v>13796</v>
      </c>
      <c r="O17">
        <f t="shared" si="2"/>
        <v>76.900780379041251</v>
      </c>
    </row>
    <row r="18" spans="1:15" ht="15.75" thickBot="1" x14ac:dyDescent="0.3">
      <c r="A18" s="76"/>
      <c r="B18" s="20" t="s">
        <v>28</v>
      </c>
      <c r="C18" s="21">
        <f>SUM(C6:C17)</f>
        <v>2031</v>
      </c>
      <c r="D18" s="21">
        <f>SUM(D6:D17)</f>
        <v>2031</v>
      </c>
      <c r="E18" s="21">
        <f>SUM(E6:E17)</f>
        <v>0</v>
      </c>
      <c r="F18" s="21"/>
      <c r="G18" s="21"/>
      <c r="H18" s="21"/>
      <c r="I18" s="21">
        <f>SUM(I6:I17)</f>
        <v>0</v>
      </c>
      <c r="J18" s="21">
        <f>SUM(J6:J17)</f>
        <v>0</v>
      </c>
      <c r="K18" s="21">
        <f>SUM(K6:K17)</f>
        <v>0</v>
      </c>
      <c r="L18" s="21">
        <f>SUM(L6:L17)</f>
        <v>156183.47826086957</v>
      </c>
      <c r="M18" s="22">
        <f>SUM(M6:M17)</f>
        <v>179611</v>
      </c>
    </row>
    <row r="21" spans="1:15" x14ac:dyDescent="0.25">
      <c r="A21" s="1" t="s">
        <v>29</v>
      </c>
    </row>
    <row r="22" spans="1:15" ht="15.75" thickBot="1" x14ac:dyDescent="0.3">
      <c r="A22" s="2"/>
    </row>
    <row r="23" spans="1:15" x14ac:dyDescent="0.25">
      <c r="A23" s="3"/>
      <c r="B23" s="4"/>
      <c r="C23" s="5"/>
      <c r="D23" s="5"/>
      <c r="E23" s="5"/>
      <c r="F23" s="6"/>
      <c r="G23" s="6"/>
      <c r="H23" s="6"/>
      <c r="I23" s="6"/>
      <c r="J23" s="6"/>
      <c r="K23" s="6"/>
      <c r="L23" s="6"/>
      <c r="M23" s="7"/>
    </row>
    <row r="24" spans="1:15" ht="51.75" x14ac:dyDescent="0.25">
      <c r="A24" s="8" t="s">
        <v>0</v>
      </c>
      <c r="B24" s="9" t="s">
        <v>1</v>
      </c>
      <c r="C24" s="10" t="s">
        <v>13</v>
      </c>
      <c r="D24" s="10" t="s">
        <v>14</v>
      </c>
      <c r="E24" s="10" t="s">
        <v>2</v>
      </c>
      <c r="F24" s="11" t="s">
        <v>3</v>
      </c>
      <c r="G24" s="11" t="s">
        <v>4</v>
      </c>
      <c r="H24" s="11" t="s">
        <v>5</v>
      </c>
      <c r="I24" s="11" t="s">
        <v>6</v>
      </c>
      <c r="J24" s="11" t="s">
        <v>7</v>
      </c>
      <c r="K24" s="11" t="s">
        <v>8</v>
      </c>
      <c r="L24" s="11" t="s">
        <v>9</v>
      </c>
      <c r="M24" s="12" t="s">
        <v>10</v>
      </c>
      <c r="O24" s="25" t="s">
        <v>31</v>
      </c>
    </row>
    <row r="25" spans="1:15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5"/>
    </row>
    <row r="26" spans="1:15" x14ac:dyDescent="0.25">
      <c r="A26" s="74">
        <v>32121661</v>
      </c>
      <c r="B26" s="16" t="s">
        <v>15</v>
      </c>
      <c r="C26" s="17">
        <v>264</v>
      </c>
      <c r="D26" s="17">
        <f t="shared" ref="D26:D27" si="4">C26</f>
        <v>264</v>
      </c>
      <c r="E26" s="17"/>
      <c r="F26" s="18"/>
      <c r="G26" s="18"/>
      <c r="H26" s="18"/>
      <c r="I26" s="19"/>
      <c r="J26" s="19"/>
      <c r="K26" s="19"/>
      <c r="L26" s="19">
        <f>M26/1.15</f>
        <v>20961.739130434784</v>
      </c>
      <c r="M26" s="23">
        <v>24106</v>
      </c>
      <c r="O26">
        <f t="shared" ref="O26:O37" si="5">L26/C26</f>
        <v>79.400527009222671</v>
      </c>
    </row>
    <row r="27" spans="1:15" x14ac:dyDescent="0.25">
      <c r="A27" s="75"/>
      <c r="B27" s="16" t="s">
        <v>16</v>
      </c>
      <c r="C27" s="17">
        <v>170</v>
      </c>
      <c r="D27" s="17">
        <f t="shared" si="4"/>
        <v>170</v>
      </c>
      <c r="E27" s="17"/>
      <c r="F27" s="18"/>
      <c r="G27" s="18"/>
      <c r="H27" s="18"/>
      <c r="I27" s="19"/>
      <c r="J27" s="19"/>
      <c r="K27" s="19"/>
      <c r="L27" s="19">
        <f t="shared" ref="L27:L37" si="6">M27/1.15</f>
        <v>13498.260869565218</v>
      </c>
      <c r="M27" s="23">
        <v>15523</v>
      </c>
      <c r="O27">
        <f t="shared" si="5"/>
        <v>79.401534526854221</v>
      </c>
    </row>
    <row r="28" spans="1:15" x14ac:dyDescent="0.25">
      <c r="A28" s="75"/>
      <c r="B28" s="16" t="s">
        <v>17</v>
      </c>
      <c r="C28" s="17">
        <v>171</v>
      </c>
      <c r="D28" s="17">
        <f>C28</f>
        <v>171</v>
      </c>
      <c r="E28" s="17"/>
      <c r="F28" s="18"/>
      <c r="G28" s="18"/>
      <c r="H28" s="18"/>
      <c r="I28" s="19"/>
      <c r="J28" s="19"/>
      <c r="K28" s="19"/>
      <c r="L28" s="19">
        <f t="shared" si="6"/>
        <v>13577.391304347828</v>
      </c>
      <c r="M28" s="23">
        <v>15614</v>
      </c>
      <c r="O28">
        <f t="shared" si="5"/>
        <v>79.399949148232906</v>
      </c>
    </row>
    <row r="29" spans="1:15" x14ac:dyDescent="0.25">
      <c r="A29" s="75"/>
      <c r="B29" s="16" t="s">
        <v>18</v>
      </c>
      <c r="C29" s="17">
        <v>200</v>
      </c>
      <c r="D29" s="17">
        <f t="shared" ref="D29:D37" si="7">C29</f>
        <v>200</v>
      </c>
      <c r="E29" s="17"/>
      <c r="F29" s="18"/>
      <c r="G29" s="18"/>
      <c r="H29" s="18"/>
      <c r="I29" s="19"/>
      <c r="J29" s="19"/>
      <c r="K29" s="19"/>
      <c r="L29" s="19">
        <f t="shared" si="6"/>
        <v>15880.000000000002</v>
      </c>
      <c r="M29" s="23">
        <v>18262</v>
      </c>
      <c r="O29">
        <f t="shared" si="5"/>
        <v>79.400000000000006</v>
      </c>
    </row>
    <row r="30" spans="1:15" x14ac:dyDescent="0.25">
      <c r="A30" s="75"/>
      <c r="B30" s="16" t="s">
        <v>19</v>
      </c>
      <c r="C30" s="17">
        <v>171</v>
      </c>
      <c r="D30" s="17">
        <f t="shared" si="7"/>
        <v>171</v>
      </c>
      <c r="E30" s="17"/>
      <c r="F30" s="18"/>
      <c r="G30" s="18"/>
      <c r="H30" s="18"/>
      <c r="I30" s="19"/>
      <c r="J30" s="19"/>
      <c r="K30" s="19"/>
      <c r="L30" s="19">
        <f t="shared" si="6"/>
        <v>13577.391304347828</v>
      </c>
      <c r="M30" s="23">
        <v>15614</v>
      </c>
      <c r="O30">
        <f t="shared" si="5"/>
        <v>79.399949148232906</v>
      </c>
    </row>
    <row r="31" spans="1:15" x14ac:dyDescent="0.25">
      <c r="A31" s="75"/>
      <c r="B31" s="16" t="s">
        <v>20</v>
      </c>
      <c r="C31" s="17">
        <v>142</v>
      </c>
      <c r="D31" s="17">
        <f t="shared" si="7"/>
        <v>142</v>
      </c>
      <c r="E31" s="17"/>
      <c r="F31" s="18"/>
      <c r="G31" s="18"/>
      <c r="H31" s="18"/>
      <c r="I31" s="19"/>
      <c r="J31" s="19"/>
      <c r="K31" s="19"/>
      <c r="L31" s="19">
        <f t="shared" si="6"/>
        <v>11274.782608695654</v>
      </c>
      <c r="M31" s="23">
        <v>12966</v>
      </c>
      <c r="O31">
        <f t="shared" si="5"/>
        <v>79.399877526025733</v>
      </c>
    </row>
    <row r="32" spans="1:15" x14ac:dyDescent="0.25">
      <c r="A32" s="75"/>
      <c r="B32" s="16" t="s">
        <v>21</v>
      </c>
      <c r="C32" s="17">
        <v>68</v>
      </c>
      <c r="D32" s="17">
        <f t="shared" si="7"/>
        <v>68</v>
      </c>
      <c r="E32" s="17"/>
      <c r="F32" s="18"/>
      <c r="G32" s="18"/>
      <c r="H32" s="18"/>
      <c r="I32" s="19"/>
      <c r="J32" s="19"/>
      <c r="K32" s="19"/>
      <c r="L32" s="19">
        <f t="shared" si="6"/>
        <v>5399.130434782609</v>
      </c>
      <c r="M32" s="23">
        <v>6209</v>
      </c>
      <c r="O32">
        <f t="shared" si="5"/>
        <v>79.398976982097196</v>
      </c>
    </row>
    <row r="33" spans="1:15" x14ac:dyDescent="0.25">
      <c r="A33" s="75"/>
      <c r="B33" s="24" t="s">
        <v>22</v>
      </c>
      <c r="C33" s="17">
        <v>38</v>
      </c>
      <c r="D33" s="17">
        <f t="shared" si="7"/>
        <v>38</v>
      </c>
      <c r="E33" s="17"/>
      <c r="F33" s="18"/>
      <c r="G33" s="18"/>
      <c r="H33" s="18"/>
      <c r="I33" s="19"/>
      <c r="J33" s="19"/>
      <c r="K33" s="19"/>
      <c r="L33" s="19">
        <f t="shared" si="6"/>
        <v>3017.3913043478265</v>
      </c>
      <c r="M33" s="23">
        <v>3470</v>
      </c>
      <c r="O33">
        <f t="shared" si="5"/>
        <v>79.405034324942804</v>
      </c>
    </row>
    <row r="34" spans="1:15" x14ac:dyDescent="0.25">
      <c r="A34" s="75"/>
      <c r="B34" s="24" t="s">
        <v>23</v>
      </c>
      <c r="C34" s="17">
        <v>121</v>
      </c>
      <c r="D34" s="17">
        <f t="shared" si="7"/>
        <v>121</v>
      </c>
      <c r="E34" s="17"/>
      <c r="F34" s="18"/>
      <c r="G34" s="18"/>
      <c r="H34" s="18"/>
      <c r="I34" s="19"/>
      <c r="J34" s="19"/>
      <c r="K34" s="19"/>
      <c r="L34" s="19">
        <f t="shared" si="6"/>
        <v>9607.826086956522</v>
      </c>
      <c r="M34" s="23">
        <v>11049</v>
      </c>
      <c r="O34">
        <f t="shared" si="5"/>
        <v>79.403521379805966</v>
      </c>
    </row>
    <row r="35" spans="1:15" x14ac:dyDescent="0.25">
      <c r="A35" s="75"/>
      <c r="B35" s="24" t="s">
        <v>24</v>
      </c>
      <c r="C35" s="17">
        <v>235</v>
      </c>
      <c r="D35" s="17">
        <f t="shared" si="7"/>
        <v>235</v>
      </c>
      <c r="E35" s="17"/>
      <c r="F35" s="18"/>
      <c r="G35" s="18"/>
      <c r="H35" s="18"/>
      <c r="I35" s="19"/>
      <c r="J35" s="19"/>
      <c r="K35" s="19"/>
      <c r="L35" s="19">
        <f t="shared" si="6"/>
        <v>18659.130434782612</v>
      </c>
      <c r="M35" s="23">
        <v>21458</v>
      </c>
      <c r="O35">
        <f t="shared" si="5"/>
        <v>79.400555041628138</v>
      </c>
    </row>
    <row r="36" spans="1:15" x14ac:dyDescent="0.25">
      <c r="A36" s="75"/>
      <c r="B36" s="24" t="s">
        <v>25</v>
      </c>
      <c r="C36" s="17">
        <v>197</v>
      </c>
      <c r="D36" s="17">
        <f t="shared" si="7"/>
        <v>197</v>
      </c>
      <c r="E36" s="17"/>
      <c r="F36" s="18"/>
      <c r="G36" s="18"/>
      <c r="H36" s="18"/>
      <c r="I36" s="19"/>
      <c r="J36" s="19"/>
      <c r="K36" s="19"/>
      <c r="L36" s="19">
        <f t="shared" si="6"/>
        <v>15641.739130434784</v>
      </c>
      <c r="M36" s="23">
        <v>17988</v>
      </c>
      <c r="O36">
        <f t="shared" si="5"/>
        <v>79.399691017435458</v>
      </c>
    </row>
    <row r="37" spans="1:15" x14ac:dyDescent="0.25">
      <c r="A37" s="75"/>
      <c r="B37" s="24" t="s">
        <v>26</v>
      </c>
      <c r="C37" s="17">
        <v>172</v>
      </c>
      <c r="D37" s="17">
        <f t="shared" si="7"/>
        <v>172</v>
      </c>
      <c r="E37" s="17"/>
      <c r="F37" s="18"/>
      <c r="G37" s="18"/>
      <c r="H37" s="18"/>
      <c r="I37" s="19"/>
      <c r="J37" s="19"/>
      <c r="K37" s="19"/>
      <c r="L37" s="19">
        <f t="shared" si="6"/>
        <v>13656.521739130436</v>
      </c>
      <c r="M37" s="23">
        <v>15705</v>
      </c>
      <c r="O37">
        <f t="shared" si="5"/>
        <v>79.398382204246715</v>
      </c>
    </row>
    <row r="38" spans="1:15" ht="15.75" thickBot="1" x14ac:dyDescent="0.3">
      <c r="A38" s="76"/>
      <c r="B38" s="20" t="s">
        <v>30</v>
      </c>
      <c r="C38" s="21">
        <f>SUM(C26:C37)</f>
        <v>1949</v>
      </c>
      <c r="D38" s="21">
        <f>SUM(D26:D37)</f>
        <v>1949</v>
      </c>
      <c r="E38" s="21">
        <f>SUM(E26:E37)</f>
        <v>0</v>
      </c>
      <c r="F38" s="21"/>
      <c r="G38" s="21"/>
      <c r="H38" s="21"/>
      <c r="I38" s="21">
        <f>SUM(I26:I37)</f>
        <v>0</v>
      </c>
      <c r="J38" s="21">
        <f>SUM(J26:J37)</f>
        <v>0</v>
      </c>
      <c r="K38" s="21">
        <f>SUM(K26:K37)</f>
        <v>0</v>
      </c>
      <c r="L38" s="21">
        <f>SUM(L26:L37)</f>
        <v>154751.30434782608</v>
      </c>
      <c r="M38" s="22">
        <f>SUM(M26:M37)</f>
        <v>177964</v>
      </c>
    </row>
    <row r="41" spans="1:15" x14ac:dyDescent="0.25">
      <c r="A41" s="1" t="s">
        <v>11</v>
      </c>
    </row>
    <row r="42" spans="1:15" ht="15.75" thickBot="1" x14ac:dyDescent="0.3">
      <c r="A42" s="2"/>
    </row>
    <row r="43" spans="1:15" x14ac:dyDescent="0.25">
      <c r="A43" s="3"/>
      <c r="B43" s="4"/>
      <c r="C43" s="5"/>
      <c r="D43" s="5"/>
      <c r="E43" s="5"/>
      <c r="F43" s="6"/>
      <c r="G43" s="6"/>
      <c r="H43" s="6"/>
      <c r="I43" s="6"/>
      <c r="J43" s="6"/>
      <c r="K43" s="6"/>
      <c r="L43" s="6"/>
      <c r="M43" s="7"/>
    </row>
    <row r="44" spans="1:15" ht="51.75" x14ac:dyDescent="0.25">
      <c r="A44" s="8" t="s">
        <v>0</v>
      </c>
      <c r="B44" s="9" t="s">
        <v>1</v>
      </c>
      <c r="C44" s="10" t="s">
        <v>13</v>
      </c>
      <c r="D44" s="10" t="s">
        <v>14</v>
      </c>
      <c r="E44" s="10" t="s">
        <v>2</v>
      </c>
      <c r="F44" s="11" t="s">
        <v>3</v>
      </c>
      <c r="G44" s="11" t="s">
        <v>4</v>
      </c>
      <c r="H44" s="11" t="s">
        <v>5</v>
      </c>
      <c r="I44" s="11" t="s">
        <v>6</v>
      </c>
      <c r="J44" s="11" t="s">
        <v>7</v>
      </c>
      <c r="K44" s="11" t="s">
        <v>8</v>
      </c>
      <c r="L44" s="11" t="s">
        <v>9</v>
      </c>
      <c r="M44" s="12" t="s">
        <v>10</v>
      </c>
      <c r="O44" s="25" t="s">
        <v>31</v>
      </c>
    </row>
    <row r="45" spans="1:15" x14ac:dyDescent="0.25">
      <c r="A45" s="13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5"/>
    </row>
    <row r="46" spans="1:15" x14ac:dyDescent="0.25">
      <c r="A46" s="74">
        <v>32121661</v>
      </c>
      <c r="B46" s="16" t="s">
        <v>15</v>
      </c>
      <c r="C46" s="17">
        <v>255</v>
      </c>
      <c r="D46" s="17">
        <f t="shared" ref="D46:D47" si="8">C46</f>
        <v>255</v>
      </c>
      <c r="E46" s="17"/>
      <c r="F46" s="18">
        <v>45.53</v>
      </c>
      <c r="G46" s="18">
        <v>37.479999999999997</v>
      </c>
      <c r="H46" s="18">
        <v>0</v>
      </c>
      <c r="I46" s="19">
        <f>C46*F46</f>
        <v>11610.15</v>
      </c>
      <c r="J46" s="19">
        <f>D46*G46</f>
        <v>9557.4</v>
      </c>
      <c r="K46" s="19">
        <f>E46*H46</f>
        <v>0</v>
      </c>
      <c r="L46" s="19">
        <f t="shared" ref="L46:L57" si="9">I46+J46+K46</f>
        <v>21167.55</v>
      </c>
      <c r="M46" s="23">
        <f t="shared" ref="M46:M57" si="10">L46*1.15</f>
        <v>24342.682499999999</v>
      </c>
      <c r="O46">
        <f t="shared" ref="O46:O57" si="11">L46/C46</f>
        <v>83.009999999999991</v>
      </c>
    </row>
    <row r="47" spans="1:15" x14ac:dyDescent="0.25">
      <c r="A47" s="75"/>
      <c r="B47" s="16" t="s">
        <v>16</v>
      </c>
      <c r="C47" s="17">
        <v>222</v>
      </c>
      <c r="D47" s="17">
        <f t="shared" si="8"/>
        <v>222</v>
      </c>
      <c r="E47" s="17"/>
      <c r="F47" s="18">
        <v>45.53</v>
      </c>
      <c r="G47" s="18">
        <v>37.479999999999997</v>
      </c>
      <c r="H47" s="18">
        <v>0</v>
      </c>
      <c r="I47" s="19">
        <f t="shared" ref="I47:I57" si="12">C47*F47</f>
        <v>10107.66</v>
      </c>
      <c r="J47" s="19">
        <f t="shared" ref="J47:J57" si="13">D47*G47</f>
        <v>8320.56</v>
      </c>
      <c r="K47" s="19">
        <f t="shared" ref="K47:K57" si="14">E47*H47</f>
        <v>0</v>
      </c>
      <c r="L47" s="19">
        <f t="shared" si="9"/>
        <v>18428.22</v>
      </c>
      <c r="M47" s="23">
        <f t="shared" si="10"/>
        <v>21192.453000000001</v>
      </c>
      <c r="O47">
        <f t="shared" si="11"/>
        <v>83.01</v>
      </c>
    </row>
    <row r="48" spans="1:15" x14ac:dyDescent="0.25">
      <c r="A48" s="75"/>
      <c r="B48" s="16" t="s">
        <v>17</v>
      </c>
      <c r="C48" s="17">
        <f>55+134</f>
        <v>189</v>
      </c>
      <c r="D48" s="17">
        <f>C48</f>
        <v>189</v>
      </c>
      <c r="E48" s="17"/>
      <c r="F48" s="18">
        <v>45.53</v>
      </c>
      <c r="G48" s="18">
        <v>37.479999999999997</v>
      </c>
      <c r="H48" s="18">
        <v>0</v>
      </c>
      <c r="I48" s="19">
        <f t="shared" si="12"/>
        <v>8605.17</v>
      </c>
      <c r="J48" s="19">
        <f t="shared" si="13"/>
        <v>7083.7199999999993</v>
      </c>
      <c r="K48" s="19">
        <f t="shared" si="14"/>
        <v>0</v>
      </c>
      <c r="L48" s="19">
        <f t="shared" si="9"/>
        <v>15688.89</v>
      </c>
      <c r="M48" s="23">
        <f t="shared" si="10"/>
        <v>18042.223499999996</v>
      </c>
      <c r="O48">
        <f t="shared" si="11"/>
        <v>83.009999999999991</v>
      </c>
    </row>
    <row r="49" spans="1:15" x14ac:dyDescent="0.25">
      <c r="A49" s="75"/>
      <c r="B49" s="16" t="s">
        <v>18</v>
      </c>
      <c r="C49" s="17">
        <v>163</v>
      </c>
      <c r="D49" s="17">
        <f t="shared" ref="D49:D57" si="15">C49</f>
        <v>163</v>
      </c>
      <c r="E49" s="17"/>
      <c r="F49" s="18">
        <v>45.53</v>
      </c>
      <c r="G49" s="18">
        <v>37.479999999999997</v>
      </c>
      <c r="H49" s="18">
        <v>0</v>
      </c>
      <c r="I49" s="19">
        <f t="shared" si="12"/>
        <v>7421.39</v>
      </c>
      <c r="J49" s="19">
        <f t="shared" si="13"/>
        <v>6109.24</v>
      </c>
      <c r="K49" s="19">
        <f t="shared" si="14"/>
        <v>0</v>
      </c>
      <c r="L49" s="19">
        <f t="shared" si="9"/>
        <v>13530.630000000001</v>
      </c>
      <c r="M49" s="23">
        <f t="shared" si="10"/>
        <v>15560.2245</v>
      </c>
      <c r="O49">
        <f t="shared" si="11"/>
        <v>83.01</v>
      </c>
    </row>
    <row r="50" spans="1:15" x14ac:dyDescent="0.25">
      <c r="A50" s="75"/>
      <c r="B50" s="16" t="s">
        <v>19</v>
      </c>
      <c r="C50" s="17">
        <v>169</v>
      </c>
      <c r="D50" s="17">
        <f t="shared" si="15"/>
        <v>169</v>
      </c>
      <c r="E50" s="17"/>
      <c r="F50" s="18">
        <v>45.53</v>
      </c>
      <c r="G50" s="18">
        <v>37.479999999999997</v>
      </c>
      <c r="H50" s="18">
        <v>0</v>
      </c>
      <c r="I50" s="19">
        <f t="shared" si="12"/>
        <v>7694.5700000000006</v>
      </c>
      <c r="J50" s="19">
        <f t="shared" si="13"/>
        <v>6334.12</v>
      </c>
      <c r="K50" s="19">
        <f t="shared" si="14"/>
        <v>0</v>
      </c>
      <c r="L50" s="19">
        <f t="shared" si="9"/>
        <v>14028.69</v>
      </c>
      <c r="M50" s="23">
        <f t="shared" si="10"/>
        <v>16132.993499999999</v>
      </c>
      <c r="O50">
        <f t="shared" si="11"/>
        <v>83.01</v>
      </c>
    </row>
    <row r="51" spans="1:15" x14ac:dyDescent="0.25">
      <c r="A51" s="75"/>
      <c r="B51" s="16" t="s">
        <v>20</v>
      </c>
      <c r="C51" s="17">
        <v>145</v>
      </c>
      <c r="D51" s="17">
        <f t="shared" si="15"/>
        <v>145</v>
      </c>
      <c r="E51" s="17"/>
      <c r="F51" s="18">
        <v>45.53</v>
      </c>
      <c r="G51" s="18">
        <v>37.479999999999997</v>
      </c>
      <c r="H51" s="18">
        <v>0</v>
      </c>
      <c r="I51" s="19">
        <f t="shared" si="12"/>
        <v>6601.85</v>
      </c>
      <c r="J51" s="19">
        <f t="shared" si="13"/>
        <v>5434.5999999999995</v>
      </c>
      <c r="K51" s="19">
        <f t="shared" si="14"/>
        <v>0</v>
      </c>
      <c r="L51" s="19">
        <f t="shared" si="9"/>
        <v>12036.45</v>
      </c>
      <c r="M51" s="23">
        <f t="shared" si="10"/>
        <v>13841.9175</v>
      </c>
      <c r="O51">
        <f t="shared" si="11"/>
        <v>83.01</v>
      </c>
    </row>
    <row r="52" spans="1:15" x14ac:dyDescent="0.25">
      <c r="A52" s="75"/>
      <c r="B52" s="16" t="s">
        <v>21</v>
      </c>
      <c r="C52" s="17">
        <v>73</v>
      </c>
      <c r="D52" s="17">
        <f t="shared" si="15"/>
        <v>73</v>
      </c>
      <c r="E52" s="17"/>
      <c r="F52" s="18">
        <v>45.53</v>
      </c>
      <c r="G52" s="18">
        <v>37.479999999999997</v>
      </c>
      <c r="H52" s="18">
        <v>0</v>
      </c>
      <c r="I52" s="19">
        <f t="shared" si="12"/>
        <v>3323.69</v>
      </c>
      <c r="J52" s="19">
        <f t="shared" si="13"/>
        <v>2736.04</v>
      </c>
      <c r="K52" s="19">
        <f t="shared" si="14"/>
        <v>0</v>
      </c>
      <c r="L52" s="19">
        <f t="shared" si="9"/>
        <v>6059.73</v>
      </c>
      <c r="M52" s="23">
        <f t="shared" si="10"/>
        <v>6968.6894999999986</v>
      </c>
      <c r="O52">
        <f t="shared" si="11"/>
        <v>83.009999999999991</v>
      </c>
    </row>
    <row r="53" spans="1:15" x14ac:dyDescent="0.25">
      <c r="A53" s="75"/>
      <c r="B53" s="24" t="s">
        <v>22</v>
      </c>
      <c r="C53" s="17">
        <v>38</v>
      </c>
      <c r="D53" s="17">
        <f t="shared" si="15"/>
        <v>38</v>
      </c>
      <c r="E53" s="17"/>
      <c r="F53" s="18">
        <v>45.53</v>
      </c>
      <c r="G53" s="18">
        <v>37.479999999999997</v>
      </c>
      <c r="H53" s="18">
        <v>0</v>
      </c>
      <c r="I53" s="19">
        <f t="shared" si="12"/>
        <v>1730.14</v>
      </c>
      <c r="J53" s="19">
        <f t="shared" si="13"/>
        <v>1424.2399999999998</v>
      </c>
      <c r="K53" s="19">
        <f t="shared" si="14"/>
        <v>0</v>
      </c>
      <c r="L53" s="19">
        <f t="shared" si="9"/>
        <v>3154.38</v>
      </c>
      <c r="M53" s="23">
        <f t="shared" si="10"/>
        <v>3627.5369999999998</v>
      </c>
      <c r="O53">
        <f t="shared" si="11"/>
        <v>83.01</v>
      </c>
    </row>
    <row r="54" spans="1:15" x14ac:dyDescent="0.25">
      <c r="A54" s="75"/>
      <c r="B54" s="24" t="s">
        <v>23</v>
      </c>
      <c r="C54" s="17">
        <v>144</v>
      </c>
      <c r="D54" s="17">
        <f t="shared" si="15"/>
        <v>144</v>
      </c>
      <c r="E54" s="17"/>
      <c r="F54" s="18">
        <v>45.53</v>
      </c>
      <c r="G54" s="18">
        <v>37.479999999999997</v>
      </c>
      <c r="H54" s="18">
        <v>0</v>
      </c>
      <c r="I54" s="19">
        <f t="shared" si="12"/>
        <v>6556.32</v>
      </c>
      <c r="J54" s="19">
        <f t="shared" si="13"/>
        <v>5397.12</v>
      </c>
      <c r="K54" s="19">
        <f t="shared" si="14"/>
        <v>0</v>
      </c>
      <c r="L54" s="19">
        <f t="shared" si="9"/>
        <v>11953.439999999999</v>
      </c>
      <c r="M54" s="23">
        <f t="shared" si="10"/>
        <v>13746.455999999998</v>
      </c>
      <c r="O54">
        <f t="shared" si="11"/>
        <v>83.009999999999991</v>
      </c>
    </row>
    <row r="55" spans="1:15" x14ac:dyDescent="0.25">
      <c r="A55" s="75"/>
      <c r="B55" s="24" t="s">
        <v>24</v>
      </c>
      <c r="C55" s="17">
        <v>173</v>
      </c>
      <c r="D55" s="17">
        <f t="shared" si="15"/>
        <v>173</v>
      </c>
      <c r="E55" s="17"/>
      <c r="F55" s="18">
        <v>45.53</v>
      </c>
      <c r="G55" s="18">
        <v>37.479999999999997</v>
      </c>
      <c r="H55" s="18">
        <v>0</v>
      </c>
      <c r="I55" s="19">
        <f t="shared" si="12"/>
        <v>7876.6900000000005</v>
      </c>
      <c r="J55" s="19">
        <f t="shared" si="13"/>
        <v>6484.0399999999991</v>
      </c>
      <c r="K55" s="19">
        <f t="shared" si="14"/>
        <v>0</v>
      </c>
      <c r="L55" s="19">
        <f t="shared" si="9"/>
        <v>14360.73</v>
      </c>
      <c r="M55" s="23">
        <f t="shared" si="10"/>
        <v>16514.839499999998</v>
      </c>
      <c r="O55">
        <f t="shared" si="11"/>
        <v>83.009999999999991</v>
      </c>
    </row>
    <row r="56" spans="1:15" x14ac:dyDescent="0.25">
      <c r="A56" s="75"/>
      <c r="B56" s="24" t="s">
        <v>25</v>
      </c>
      <c r="C56" s="17">
        <v>221</v>
      </c>
      <c r="D56" s="17">
        <f t="shared" si="15"/>
        <v>221</v>
      </c>
      <c r="E56" s="17"/>
      <c r="F56" s="18">
        <v>45.53</v>
      </c>
      <c r="G56" s="18">
        <v>37.479999999999997</v>
      </c>
      <c r="H56" s="18">
        <v>0</v>
      </c>
      <c r="I56" s="19">
        <f t="shared" si="12"/>
        <v>10062.130000000001</v>
      </c>
      <c r="J56" s="19">
        <f t="shared" si="13"/>
        <v>8283.08</v>
      </c>
      <c r="K56" s="19">
        <f t="shared" si="14"/>
        <v>0</v>
      </c>
      <c r="L56" s="19">
        <f t="shared" si="9"/>
        <v>18345.21</v>
      </c>
      <c r="M56" s="23">
        <f t="shared" si="10"/>
        <v>21096.991499999996</v>
      </c>
      <c r="O56">
        <f t="shared" si="11"/>
        <v>83.009999999999991</v>
      </c>
    </row>
    <row r="57" spans="1:15" x14ac:dyDescent="0.25">
      <c r="A57" s="75"/>
      <c r="B57" s="24" t="s">
        <v>26</v>
      </c>
      <c r="C57" s="17">
        <v>168</v>
      </c>
      <c r="D57" s="17">
        <f t="shared" si="15"/>
        <v>168</v>
      </c>
      <c r="E57" s="17"/>
      <c r="F57" s="18">
        <v>45.53</v>
      </c>
      <c r="G57" s="18">
        <v>37.479999999999997</v>
      </c>
      <c r="H57" s="18">
        <v>0</v>
      </c>
      <c r="I57" s="19">
        <f t="shared" si="12"/>
        <v>7649.04</v>
      </c>
      <c r="J57" s="19">
        <f t="shared" si="13"/>
        <v>6296.6399999999994</v>
      </c>
      <c r="K57" s="19">
        <f t="shared" si="14"/>
        <v>0</v>
      </c>
      <c r="L57" s="19">
        <f t="shared" si="9"/>
        <v>13945.68</v>
      </c>
      <c r="M57" s="23">
        <f t="shared" si="10"/>
        <v>16037.531999999999</v>
      </c>
      <c r="O57">
        <f t="shared" si="11"/>
        <v>83.01</v>
      </c>
    </row>
    <row r="58" spans="1:15" ht="15.75" thickBot="1" x14ac:dyDescent="0.3">
      <c r="A58" s="76"/>
      <c r="B58" s="20" t="s">
        <v>12</v>
      </c>
      <c r="C58" s="21">
        <f>SUM(C46:C57)</f>
        <v>1960</v>
      </c>
      <c r="D58" s="21">
        <f>SUM(D46:D57)</f>
        <v>1960</v>
      </c>
      <c r="E58" s="21">
        <f>SUM(E46:E57)</f>
        <v>0</v>
      </c>
      <c r="F58" s="21"/>
      <c r="G58" s="21"/>
      <c r="H58" s="21"/>
      <c r="I58" s="21">
        <f>SUM(I46:I57)</f>
        <v>89238.799999999988</v>
      </c>
      <c r="J58" s="21">
        <f>SUM(J46:J57)</f>
        <v>73460.800000000003</v>
      </c>
      <c r="K58" s="21">
        <f>SUM(K46:K57)</f>
        <v>0</v>
      </c>
      <c r="L58" s="21">
        <f>SUM(L46:L57)</f>
        <v>162699.6</v>
      </c>
      <c r="M58" s="22">
        <f>SUM(M46:M57)</f>
        <v>187104.53999999998</v>
      </c>
    </row>
  </sheetData>
  <mergeCells count="3">
    <mergeCell ref="A6:A18"/>
    <mergeCell ref="A26:A38"/>
    <mergeCell ref="A46:A5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EE</vt:lpstr>
      <vt:lpstr>ZP</vt:lpstr>
      <vt:lpstr>VODA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helena.bellingova@enviros.cz</dc:creator>
  <cp:lastModifiedBy>Helena BELLINGOVA</cp:lastModifiedBy>
  <dcterms:created xsi:type="dcterms:W3CDTF">2021-04-23T11:31:31Z</dcterms:created>
  <dcterms:modified xsi:type="dcterms:W3CDTF">2023-05-02T08:25:09Z</dcterms:modified>
</cp:coreProperties>
</file>